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340" windowHeight="6795"/>
  </bookViews>
  <sheets>
    <sheet name="0503117 Отчет об исп" sheetId="1" r:id="rId1"/>
  </sheets>
  <calcPr calcId="124519"/>
</workbook>
</file>

<file path=xl/calcChain.xml><?xml version="1.0" encoding="utf-8"?>
<calcChain xmlns="http://schemas.openxmlformats.org/spreadsheetml/2006/main">
  <c r="I12" i="1"/>
  <c r="J12"/>
  <c r="N12"/>
  <c r="I13"/>
  <c r="N13"/>
  <c r="J14"/>
  <c r="N14"/>
  <c r="J15"/>
  <c r="N15"/>
  <c r="J16"/>
  <c r="N16"/>
  <c r="J17"/>
  <c r="N17"/>
  <c r="I18"/>
  <c r="J18"/>
  <c r="N18"/>
  <c r="I19"/>
  <c r="J19"/>
  <c r="N19"/>
  <c r="I20"/>
  <c r="J20"/>
  <c r="N20"/>
  <c r="I21"/>
  <c r="J21"/>
  <c r="N21"/>
  <c r="I22"/>
  <c r="N22"/>
  <c r="J23"/>
  <c r="N23"/>
  <c r="I24"/>
  <c r="J24"/>
  <c r="N24"/>
  <c r="I25"/>
  <c r="J25"/>
  <c r="N25"/>
  <c r="I26"/>
  <c r="N26"/>
  <c r="I27"/>
  <c r="N27"/>
  <c r="I28"/>
  <c r="N28"/>
  <c r="J29"/>
  <c r="N29"/>
  <c r="I34"/>
  <c r="J34"/>
  <c r="N34"/>
  <c r="I35"/>
  <c r="J35"/>
  <c r="N35"/>
  <c r="I36"/>
  <c r="N36"/>
  <c r="I37"/>
  <c r="J37"/>
  <c r="N37"/>
  <c r="I38"/>
  <c r="N38"/>
  <c r="I39"/>
  <c r="N39"/>
  <c r="I40"/>
  <c r="J40"/>
  <c r="N40"/>
  <c r="I41"/>
  <c r="N41"/>
  <c r="I42"/>
  <c r="J42"/>
  <c r="N42"/>
  <c r="I43"/>
  <c r="J43"/>
  <c r="N43"/>
  <c r="I44"/>
  <c r="N44"/>
  <c r="I45"/>
  <c r="N45"/>
  <c r="I46"/>
  <c r="N46"/>
  <c r="I47"/>
  <c r="N47"/>
  <c r="I48"/>
  <c r="N48"/>
  <c r="I49"/>
  <c r="N49"/>
  <c r="I50"/>
  <c r="N50"/>
  <c r="I51"/>
  <c r="N51"/>
  <c r="I52"/>
  <c r="N52"/>
  <c r="I53"/>
  <c r="N53"/>
  <c r="I54"/>
  <c r="N54"/>
  <c r="I55"/>
  <c r="N55"/>
  <c r="I56"/>
  <c r="N56"/>
  <c r="I57"/>
  <c r="N57"/>
  <c r="I58"/>
  <c r="N58"/>
  <c r="I59"/>
  <c r="N59"/>
  <c r="I60"/>
  <c r="N60"/>
  <c r="I61"/>
  <c r="N61"/>
  <c r="I62"/>
  <c r="N62"/>
  <c r="I63"/>
  <c r="N63"/>
  <c r="I64"/>
  <c r="N64"/>
  <c r="I65"/>
  <c r="N65"/>
  <c r="I66"/>
  <c r="N66"/>
  <c r="I67"/>
  <c r="N67"/>
  <c r="I68"/>
  <c r="N68"/>
  <c r="I69"/>
  <c r="N69"/>
  <c r="I70"/>
  <c r="N70"/>
  <c r="I71"/>
  <c r="N71"/>
  <c r="I72"/>
  <c r="J72"/>
  <c r="N72"/>
  <c r="I73"/>
  <c r="N73"/>
  <c r="I74"/>
  <c r="J74"/>
  <c r="N74"/>
  <c r="I75"/>
  <c r="N75"/>
  <c r="I76"/>
  <c r="N76"/>
  <c r="I77"/>
  <c r="N77"/>
  <c r="I78"/>
  <c r="N78"/>
  <c r="I79"/>
  <c r="N79"/>
  <c r="I80"/>
  <c r="J80"/>
  <c r="I85"/>
  <c r="J85"/>
  <c r="N85"/>
  <c r="I87"/>
  <c r="N87"/>
  <c r="I88"/>
  <c r="N88"/>
  <c r="I89"/>
  <c r="N89"/>
  <c r="I93"/>
  <c r="J93"/>
  <c r="N93"/>
  <c r="I94"/>
  <c r="J94"/>
  <c r="I95"/>
  <c r="J95"/>
</calcChain>
</file>

<file path=xl/sharedStrings.xml><?xml version="1.0" encoding="utf-8"?>
<sst xmlns="http://schemas.openxmlformats.org/spreadsheetml/2006/main" count="360" uniqueCount="159">
  <si>
    <t>ОТЧЕТ ОБ ИСПОЛНЕНИИ БЮДЖЕТА</t>
  </si>
  <si>
    <t>КОДЫ</t>
  </si>
  <si>
    <t xml:space="preserve">Форма по ОКУД </t>
  </si>
  <si>
    <t>0503117</t>
  </si>
  <si>
    <t>на 1 февраля 2014 г.</t>
  </si>
  <si>
    <t xml:space="preserve">Дата </t>
  </si>
  <si>
    <t>01.02.2014</t>
  </si>
  <si>
    <t>Наименование финансового органа</t>
  </si>
  <si>
    <t>Администрация Большебейсугского сельского поселения Брюховецкого района</t>
  </si>
  <si>
    <t xml:space="preserve">по ОКПО </t>
  </si>
  <si>
    <t xml:space="preserve">Глава по БК </t>
  </si>
  <si>
    <t/>
  </si>
  <si>
    <t>Наименование публично-правового образования</t>
  </si>
  <si>
    <t>Бюджет Большебейсугского сельского поселения Брюховецкого района</t>
  </si>
  <si>
    <t xml:space="preserve">по ОКАТО </t>
  </si>
  <si>
    <t>3210804</t>
  </si>
  <si>
    <t>Периодичность:</t>
  </si>
  <si>
    <t>месячная</t>
  </si>
  <si>
    <t>Единица измерения:</t>
  </si>
  <si>
    <t>руб.</t>
  </si>
  <si>
    <t xml:space="preserve">по ОКЕИ </t>
  </si>
  <si>
    <t>383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</si>
  <si>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</si>
  <si>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</si>
  <si>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</si>
  <si>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</si>
  <si>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</si>
  <si>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</si>
  <si>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</si>
  <si>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</si>
  <si>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</si>
  <si>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</si>
  <si>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</si>
  <si>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</si>
  <si>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</si>
  <si>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всего, в т.ч.</t>
  </si>
  <si>
    <t>010</t>
  </si>
  <si>
    <t>х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</si>
  <si>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</si>
  <si>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100 10302150 01 0000 110</t>
  </si>
  <si>
    <t>-</t>
  </si>
  <si>
    <t>10302230</t>
  </si>
  <si>
    <t>100 10302230 01 0000 110</t>
  </si>
  <si>
    <t>10302240</t>
  </si>
  <si>
    <t>100 10302240 01 0000 110</t>
  </si>
  <si>
    <t>10302250</t>
  </si>
  <si>
    <t>100 10302250 01 0000 110</t>
  </si>
  <si>
    <t>10302260</t>
  </si>
  <si>
    <t>100 10302260 01 0000 110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</si>
  <si>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</si>
  <si>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182 10102010 01 0000 110</t>
  </si>
  <si>
    <t>Единый сельскохозяйственный налог</t>
  </si>
  <si>
    <t>182 10503010 01 0000 110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</si>
  <si>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</si>
  <si>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182 10601030 10 0000 110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</si>
  <si>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</si>
  <si>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182 10606013 10 0000 110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</si>
  <si>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</si>
  <si>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821 11105013 10 0000 120</t>
  </si>
  <si>
    <t>902 11105013 10 0000 120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</si>
  <si>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</si>
  <si>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992 11105035 10 0000 120</t>
  </si>
  <si>
    <t>Дотации бюджетам поселений на выравнивание бюджетной обеспеченности</t>
  </si>
  <si>
    <t>992 20201001 10 0000 151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</si>
  <si>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</si>
  <si>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992 20203015 10 0000 151</t>
  </si>
  <si>
    <t>Субвенции бюджетам поселений на выполнение передаваемых полномочий субъектов Российской Федерации</t>
  </si>
  <si>
    <t>992 20203024 10 0000 151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</si>
  <si>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</si>
  <si>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992 20204014 10 0000 151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</si>
  <si>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</si>
  <si>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992 21905000 10 0000 151</t>
  </si>
  <si>
    <t>2. Расходы бюджета</t>
  </si>
  <si>
    <t>Код расхода по бюджетной классификации</t>
  </si>
  <si>
    <t>Расходы бюджета всего, в т.ч.</t>
  </si>
  <si>
    <t>200</t>
  </si>
  <si>
    <t>Заработная плата</t>
  </si>
  <si>
    <t>992 0102 5110019 121 211</t>
  </si>
  <si>
    <t>Начисления на выплаты по оплате труда</t>
  </si>
  <si>
    <t>992 0102 5110019 121 213</t>
  </si>
  <si>
    <t>992 0104 5210019 121 211</t>
  </si>
  <si>
    <t>992 0104 5210019 121 213</t>
  </si>
  <si>
    <t>Услуги связи</t>
  </si>
  <si>
    <t>992 0104 5210019 242 221</t>
  </si>
  <si>
    <t>Прочие работы, услуги</t>
  </si>
  <si>
    <t>992 0104 5210019 242 226</t>
  </si>
  <si>
    <t>Коммунальные услуги</t>
  </si>
  <si>
    <t>992 0104 5210019 244 223</t>
  </si>
  <si>
    <t>Работы, услуги по содержанию имущества</t>
  </si>
  <si>
    <t>992 0104 5210019 244 225</t>
  </si>
  <si>
    <t>Увеличение стоимости материальных запасов</t>
  </si>
  <si>
    <t>992 0104 5210019 244 340</t>
  </si>
  <si>
    <t>Прочие расходы</t>
  </si>
  <si>
    <t>992 0104 5210019 251 290</t>
  </si>
  <si>
    <t>992 0104 5226019 244 340</t>
  </si>
  <si>
    <t>Перечисления другим бюджетам бюджетной системы Российской Федерации</t>
  </si>
  <si>
    <t>992 0106 5232003 512 251</t>
  </si>
  <si>
    <t>992 0111 5242059 870 290</t>
  </si>
  <si>
    <t>992 0113 5301007 244 290</t>
  </si>
  <si>
    <t>Прочие выплаты</t>
  </si>
  <si>
    <t>992 0113 5301008 121 212</t>
  </si>
  <si>
    <t>992 0113 5301008 244 226</t>
  </si>
  <si>
    <t>992 0203 5265118 121 211</t>
  </si>
  <si>
    <t>992 0203 5265118 121 213</t>
  </si>
  <si>
    <t>992 0203 5265118 244 226</t>
  </si>
  <si>
    <t>992 0204 9901002 244 226</t>
  </si>
  <si>
    <t>992 0309 5411003 244 226</t>
  </si>
  <si>
    <t>992 0309 5421001 244 226</t>
  </si>
  <si>
    <t>992 0309 5432004 540 251</t>
  </si>
  <si>
    <t>992 0310 5441005 244 225</t>
  </si>
  <si>
    <t>992 0310 5441006 244 226</t>
  </si>
  <si>
    <t>992 0310 5441007 244 226</t>
  </si>
  <si>
    <t>992 0314 5451008 244 226</t>
  </si>
  <si>
    <t>992 0405 5501009 244 226</t>
  </si>
  <si>
    <t>992 0405 5502009 244 226</t>
  </si>
  <si>
    <t>992 0409 5601009 244 225</t>
  </si>
  <si>
    <t>992 0412 5701012 121 211</t>
  </si>
  <si>
    <t>992 0412 5701012 121 213</t>
  </si>
  <si>
    <t>992 0412 5701012 244 226</t>
  </si>
  <si>
    <t>992 0502 5821016 244 226</t>
  </si>
  <si>
    <t>992 0503 5831017 244 223</t>
  </si>
  <si>
    <t>992 0503 5831018 244 226</t>
  </si>
  <si>
    <t>992 0503 5831019 244 226</t>
  </si>
  <si>
    <t>Безвозмездные перечисления государственным и муниципальным организациям</t>
  </si>
  <si>
    <t>992 0505 5840059 611 241</t>
  </si>
  <si>
    <t>992 0707 5901007 244 290</t>
  </si>
  <si>
    <t>992 0801 6010059 611 241</t>
  </si>
  <si>
    <t>992 0801 6020059 611 241</t>
  </si>
  <si>
    <t>992 0801 6031022 611 241</t>
  </si>
  <si>
    <t>992 1003 9901100 244 226</t>
  </si>
  <si>
    <t>992 1101 6101024 244 290</t>
  </si>
  <si>
    <t>Обслуживание внутреннего долга</t>
  </si>
  <si>
    <t>992 1301 6201025 710 231</t>
  </si>
  <si>
    <t>Результат исполнения бюджета (дефицит\ профицит)</t>
  </si>
  <si>
    <t>450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</si>
  <si>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</si>
  <si>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</si>
  <si>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</si>
  <si>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</si>
  <si>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 xml:space="preserve">     в том числе:</t>
  </si>
  <si>
    <t>источники внутреннего финансирования бюджета, из них:</t>
  </si>
  <si>
    <t>520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</si>
  <si>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</si>
  <si>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992 01030100 10 0000 710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</si>
  <si>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</si>
  <si>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992 01030100 10 0000 810</t>
  </si>
  <si>
    <t>источники внешнего финансирования бюджета, из них:</t>
  </si>
  <si>
    <t>620</t>
  </si>
  <si>
    <t>Изменение остатков средств</t>
  </si>
  <si>
    <t>700</t>
  </si>
  <si>
    <t>01050000 00 0000 000</t>
  </si>
  <si>
    <t xml:space="preserve">     увеличение остатков средств</t>
  </si>
  <si>
    <t>710</t>
  </si>
  <si>
    <t>992 01050201 10 0000 510</t>
  </si>
  <si>
    <t xml:space="preserve">     уменьшение остатков средств</t>
  </si>
  <si>
    <t>720</t>
  </si>
  <si>
    <t>992 01050201 10 0000 610</t>
  </si>
  <si>
    <t xml:space="preserve">   6 февраля 2014 г.   </t>
  </si>
  <si>
    <t>Форма 0503117 с.1</t>
  </si>
</sst>
</file>

<file path=xl/styles.xml><?xml version="1.0" encoding="utf-8"?>
<styleSheet xmlns="http://schemas.openxmlformats.org/spreadsheetml/2006/main">
  <fonts count="7">
    <font>
      <sz val="10"/>
      <color indexed="64"/>
      <name val="Arial"/>
      <charset val="1"/>
    </font>
    <font>
      <b/>
      <sz val="9"/>
      <color indexed="8"/>
      <name val="Tahoma"/>
      <charset val="1"/>
    </font>
    <font>
      <sz val="8"/>
      <color indexed="8"/>
      <name val="Tahoma"/>
      <charset val="1"/>
    </font>
    <font>
      <i/>
      <sz val="8"/>
      <color indexed="8"/>
      <name val="Tahoma"/>
      <charset val="1"/>
    </font>
    <font>
      <b/>
      <sz val="8"/>
      <color indexed="8"/>
      <name val="Tahoma"/>
      <charset val="1"/>
    </font>
    <font>
      <sz val="7"/>
      <color indexed="8"/>
      <name val="Tahoma"/>
      <charset val="1"/>
    </font>
    <font>
      <u/>
      <sz val="8"/>
      <color indexed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NumberFormat="1"/>
    <xf numFmtId="0" fontId="1" fillId="2" borderId="0" xfId="0" applyNumberFormat="1" applyFont="1" applyFill="1" applyAlignment="1">
      <alignment horizont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right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left" wrapText="1"/>
    </xf>
    <xf numFmtId="0" fontId="3" fillId="2" borderId="5" xfId="0" applyNumberFormat="1" applyFont="1" applyFill="1" applyBorder="1" applyAlignment="1">
      <alignment horizontal="left" wrapText="1"/>
    </xf>
    <xf numFmtId="0" fontId="2" fillId="2" borderId="0" xfId="0" applyNumberFormat="1" applyFont="1" applyFill="1" applyAlignment="1">
      <alignment horizontal="left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left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right" vertical="center" wrapText="1"/>
    </xf>
    <xf numFmtId="4" fontId="2" fillId="2" borderId="13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0" fontId="2" fillId="2" borderId="15" xfId="0" applyNumberFormat="1" applyFont="1" applyFill="1" applyBorder="1" applyAlignment="1">
      <alignment horizontal="left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right" vertical="center" wrapText="1"/>
    </xf>
    <xf numFmtId="0" fontId="2" fillId="2" borderId="16" xfId="0" applyNumberFormat="1" applyFont="1" applyFill="1" applyBorder="1" applyAlignment="1">
      <alignment horizontal="right" vertical="center" wrapText="1"/>
    </xf>
    <xf numFmtId="4" fontId="2" fillId="2" borderId="17" xfId="0" applyNumberFormat="1" applyFont="1" applyFill="1" applyBorder="1" applyAlignment="1">
      <alignment horizontal="right" vertical="center" wrapText="1"/>
    </xf>
    <xf numFmtId="0" fontId="2" fillId="2" borderId="16" xfId="0" applyNumberFormat="1" applyFont="1" applyFill="1" applyBorder="1" applyAlignment="1">
      <alignment horizontal="right" vertical="center" wrapText="1"/>
    </xf>
    <xf numFmtId="4" fontId="2" fillId="2" borderId="16" xfId="0" applyNumberFormat="1" applyFont="1" applyFill="1" applyBorder="1" applyAlignment="1">
      <alignment horizontal="right" vertical="center" wrapText="1"/>
    </xf>
    <xf numFmtId="0" fontId="4" fillId="2" borderId="18" xfId="0" applyNumberFormat="1" applyFont="1" applyFill="1" applyBorder="1" applyAlignment="1">
      <alignment horizont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2" borderId="20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righ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4" fontId="2" fillId="2" borderId="22" xfId="0" applyNumberFormat="1" applyFont="1" applyFill="1" applyBorder="1" applyAlignment="1">
      <alignment horizontal="right" vertical="center" wrapText="1"/>
    </xf>
    <xf numFmtId="4" fontId="2" fillId="2" borderId="22" xfId="0" applyNumberFormat="1" applyFont="1" applyFill="1" applyBorder="1" applyAlignment="1">
      <alignment horizontal="right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right" vertical="center" wrapText="1"/>
    </xf>
    <xf numFmtId="4" fontId="2" fillId="2" borderId="29" xfId="0" applyNumberFormat="1" applyFont="1" applyFill="1" applyBorder="1" applyAlignment="1">
      <alignment horizontal="right" vertical="center" wrapText="1"/>
    </xf>
    <xf numFmtId="0" fontId="2" fillId="2" borderId="11" xfId="0" applyNumberFormat="1" applyFont="1" applyFill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2" fillId="2" borderId="28" xfId="0" applyNumberFormat="1" applyFont="1" applyFill="1" applyBorder="1" applyAlignment="1">
      <alignment horizontal="righ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4" fontId="2" fillId="2" borderId="24" xfId="0" applyNumberFormat="1" applyFont="1" applyFill="1" applyBorder="1" applyAlignment="1">
      <alignment horizontal="right" vertical="center" wrapText="1"/>
    </xf>
    <xf numFmtId="4" fontId="2" fillId="2" borderId="27" xfId="0" applyNumberFormat="1" applyFont="1" applyFill="1" applyBorder="1" applyAlignment="1">
      <alignment horizontal="right" vertical="center" wrapText="1"/>
    </xf>
    <xf numFmtId="4" fontId="2" fillId="2" borderId="30" xfId="0" applyNumberFormat="1" applyFont="1" applyFill="1" applyBorder="1" applyAlignment="1">
      <alignment horizontal="right" vertical="center" wrapText="1"/>
    </xf>
    <xf numFmtId="4" fontId="2" fillId="2" borderId="3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right" vertical="center" wrapText="1"/>
    </xf>
    <xf numFmtId="0" fontId="2" fillId="2" borderId="31" xfId="0" applyNumberFormat="1" applyFont="1" applyFill="1" applyBorder="1" applyAlignment="1">
      <alignment horizontal="right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6" fillId="2" borderId="0" xfId="0" applyNumberFormat="1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99"/>
  <sheetViews>
    <sheetView tabSelected="1" workbookViewId="0">
      <selection sqref="A1:N1"/>
    </sheetView>
  </sheetViews>
  <sheetFormatPr defaultRowHeight="12.75"/>
  <cols>
    <col min="1" max="1" width="13.7109375" style="1" customWidth="1"/>
    <col min="2" max="2" width="2.7109375" style="1" customWidth="1"/>
    <col min="3" max="3" width="13.7109375" style="1" customWidth="1"/>
    <col min="4" max="5" width="9.7109375" style="1" customWidth="1"/>
    <col min="6" max="6" width="13.7109375" style="1" customWidth="1"/>
    <col min="7" max="7" width="7.7109375" style="1" customWidth="1"/>
    <col min="8" max="8" width="23.7109375" style="1" customWidth="1"/>
    <col min="9" max="9" width="16.7109375" style="1" customWidth="1"/>
    <col min="10" max="10" width="7.7109375" style="1" customWidth="1"/>
    <col min="11" max="11" width="3.7109375" style="1" customWidth="1"/>
    <col min="12" max="12" width="1.7109375" style="1" customWidth="1"/>
    <col min="13" max="14" width="4.7109375" style="1" customWidth="1"/>
    <col min="15" max="15" width="12.7109375" style="1" customWidth="1"/>
  </cols>
  <sheetData>
    <row r="1" spans="1:15" s="1" customFormat="1" ht="14.1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</v>
      </c>
    </row>
    <row r="2" spans="1:15" s="1" customFormat="1" ht="14.1" customHeight="1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 t="s">
        <v>3</v>
      </c>
    </row>
    <row r="3" spans="1:15" s="1" customFormat="1" ht="14.1" customHeight="1">
      <c r="A3" s="2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4" t="s">
        <v>5</v>
      </c>
      <c r="N3" s="4"/>
      <c r="O3" s="6" t="s">
        <v>6</v>
      </c>
    </row>
    <row r="4" spans="1:15" s="1" customFormat="1" ht="14.1" customHeight="1">
      <c r="A4" s="7" t="s">
        <v>7</v>
      </c>
      <c r="B4" s="7"/>
      <c r="C4" s="7"/>
      <c r="D4" s="8" t="s">
        <v>8</v>
      </c>
      <c r="E4" s="8"/>
      <c r="F4" s="8"/>
      <c r="G4" s="8"/>
      <c r="H4" s="8"/>
      <c r="I4" s="8"/>
      <c r="J4" s="8"/>
      <c r="K4" s="8"/>
      <c r="L4" s="4" t="s">
        <v>9</v>
      </c>
      <c r="M4" s="4"/>
      <c r="N4" s="4"/>
      <c r="O4" s="6" t="s">
        <v>11</v>
      </c>
    </row>
    <row r="5" spans="1:15" s="1" customFormat="1" ht="14.1" customHeight="1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4" t="s">
        <v>10</v>
      </c>
      <c r="M5" s="4"/>
      <c r="N5" s="4"/>
      <c r="O5" s="6" t="s">
        <v>11</v>
      </c>
    </row>
    <row r="6" spans="1:15" s="1" customFormat="1" ht="14.1" customHeight="1">
      <c r="A6" s="7" t="s">
        <v>12</v>
      </c>
      <c r="B6" s="7"/>
      <c r="C6" s="7"/>
      <c r="D6" s="7"/>
      <c r="E6" s="8" t="s">
        <v>13</v>
      </c>
      <c r="F6" s="8"/>
      <c r="G6" s="8"/>
      <c r="H6" s="8"/>
      <c r="I6" s="8"/>
      <c r="J6" s="8"/>
      <c r="K6" s="8"/>
      <c r="L6" s="4" t="s">
        <v>14</v>
      </c>
      <c r="M6" s="4"/>
      <c r="N6" s="4"/>
      <c r="O6" s="6" t="s">
        <v>15</v>
      </c>
    </row>
    <row r="7" spans="1:15" s="1" customFormat="1" ht="14.1" customHeight="1">
      <c r="A7" s="9" t="s">
        <v>16</v>
      </c>
      <c r="B7" s="7" t="s">
        <v>17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6" t="s">
        <v>11</v>
      </c>
    </row>
    <row r="8" spans="1:15" s="1" customFormat="1" ht="14.1" customHeight="1">
      <c r="A8" s="7" t="s">
        <v>18</v>
      </c>
      <c r="B8" s="7"/>
      <c r="C8" s="7" t="s">
        <v>19</v>
      </c>
      <c r="D8" s="7"/>
      <c r="E8" s="7"/>
      <c r="F8" s="7"/>
      <c r="G8" s="7"/>
      <c r="H8" s="7"/>
      <c r="I8" s="7"/>
      <c r="J8" s="7"/>
      <c r="K8" s="4" t="s">
        <v>20</v>
      </c>
      <c r="L8" s="4"/>
      <c r="M8" s="4"/>
      <c r="N8" s="4"/>
      <c r="O8" s="10" t="s">
        <v>21</v>
      </c>
    </row>
    <row r="9" spans="1:15" s="1" customFormat="1" ht="14.1" customHeight="1">
      <c r="A9" s="11" t="s">
        <v>22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s="1" customFormat="1" ht="35.1" customHeight="1">
      <c r="A10" s="12" t="s">
        <v>23</v>
      </c>
      <c r="B10" s="12"/>
      <c r="C10" s="12"/>
      <c r="D10" s="12"/>
      <c r="E10" s="12"/>
      <c r="F10" s="12"/>
      <c r="G10" s="13" t="s">
        <v>24</v>
      </c>
      <c r="H10" s="13" t="s">
        <v>25</v>
      </c>
      <c r="I10" s="14" t="s">
        <v>26</v>
      </c>
      <c r="J10" s="15" t="s">
        <v>27</v>
      </c>
      <c r="K10" s="15"/>
      <c r="L10" s="15"/>
      <c r="M10" s="15"/>
      <c r="N10" s="16" t="s">
        <v>28</v>
      </c>
      <c r="O10" s="16"/>
    </row>
    <row r="11" spans="1:15" s="1" customFormat="1" ht="12.95" customHeight="1">
      <c r="A11" s="17" t="s">
        <v>29</v>
      </c>
      <c r="B11" s="17"/>
      <c r="C11" s="17"/>
      <c r="D11" s="17"/>
      <c r="E11" s="17"/>
      <c r="F11" s="17"/>
      <c r="G11" s="18" t="s">
        <v>30</v>
      </c>
      <c r="H11" s="18" t="s">
        <v>31</v>
      </c>
      <c r="I11" s="19" t="s">
        <v>32</v>
      </c>
      <c r="J11" s="20" t="s">
        <v>33</v>
      </c>
      <c r="K11" s="20"/>
      <c r="L11" s="20"/>
      <c r="M11" s="20"/>
      <c r="N11" s="21" t="s">
        <v>34</v>
      </c>
      <c r="O11" s="21"/>
    </row>
    <row r="12" spans="1:15" s="1" customFormat="1" ht="14.1" customHeight="1">
      <c r="A12" s="22" t="s">
        <v>35</v>
      </c>
      <c r="B12" s="22"/>
      <c r="C12" s="22"/>
      <c r="D12" s="22"/>
      <c r="E12" s="22"/>
      <c r="F12" s="22"/>
      <c r="G12" s="23" t="s">
        <v>36</v>
      </c>
      <c r="H12" s="23" t="s">
        <v>37</v>
      </c>
      <c r="I12" s="24" t="e">
        <f>_xll.9489000.00</f>
        <v>#NAME?</v>
      </c>
      <c r="J12" s="25" t="e">
        <f>_xll.494460.19</f>
        <v>#NAME?</v>
      </c>
      <c r="K12" s="25"/>
      <c r="L12" s="25"/>
      <c r="M12" s="25"/>
      <c r="N12" s="26" t="e">
        <f>_xll.8994539.81</f>
        <v>#NAME?</v>
      </c>
      <c r="O12" s="26"/>
    </row>
    <row r="13" spans="1:15" s="1" customFormat="1" ht="24" customHeight="1">
      <c r="A13" s="27" t="s">
        <v>38</v>
      </c>
      <c r="B13" s="27"/>
      <c r="C13" s="27"/>
      <c r="D13" s="27"/>
      <c r="E13" s="27"/>
      <c r="F13" s="27"/>
      <c r="G13" s="28" t="s">
        <v>36</v>
      </c>
      <c r="H13" s="28" t="s">
        <v>39</v>
      </c>
      <c r="I13" s="29" t="e">
        <f>_xll.1316300.00</f>
        <v>#NAME?</v>
      </c>
      <c r="J13" s="30" t="s">
        <v>40</v>
      </c>
      <c r="K13" s="30"/>
      <c r="L13" s="30"/>
      <c r="M13" s="30"/>
      <c r="N13" s="31" t="e">
        <f>_xll.1316300.00</f>
        <v>#NAME?</v>
      </c>
      <c r="O13" s="31"/>
    </row>
    <row r="14" spans="1:15" s="1" customFormat="1" ht="14.1" customHeight="1">
      <c r="A14" s="27" t="s">
        <v>41</v>
      </c>
      <c r="B14" s="27"/>
      <c r="C14" s="27"/>
      <c r="D14" s="27"/>
      <c r="E14" s="27"/>
      <c r="F14" s="27"/>
      <c r="G14" s="28" t="s">
        <v>36</v>
      </c>
      <c r="H14" s="28" t="s">
        <v>42</v>
      </c>
      <c r="I14" s="32" t="s">
        <v>40</v>
      </c>
      <c r="J14" s="33" t="e">
        <f>_xll.45455.95</f>
        <v>#NAME?</v>
      </c>
      <c r="K14" s="33"/>
      <c r="L14" s="33"/>
      <c r="M14" s="33"/>
      <c r="N14" s="31" t="e">
        <f>_xll.0.00</f>
        <v>#NAME?</v>
      </c>
      <c r="O14" s="31"/>
    </row>
    <row r="15" spans="1:15" s="1" customFormat="1" ht="14.1" customHeight="1">
      <c r="A15" s="27" t="s">
        <v>43</v>
      </c>
      <c r="B15" s="27"/>
      <c r="C15" s="27"/>
      <c r="D15" s="27"/>
      <c r="E15" s="27"/>
      <c r="F15" s="27"/>
      <c r="G15" s="28" t="s">
        <v>36</v>
      </c>
      <c r="H15" s="28" t="s">
        <v>44</v>
      </c>
      <c r="I15" s="32" t="s">
        <v>40</v>
      </c>
      <c r="J15" s="33" t="e">
        <f>_xll.624.05</f>
        <v>#NAME?</v>
      </c>
      <c r="K15" s="33"/>
      <c r="L15" s="33"/>
      <c r="M15" s="33"/>
      <c r="N15" s="31" t="e">
        <f>_xll.0.00</f>
        <v>#NAME?</v>
      </c>
      <c r="O15" s="31"/>
    </row>
    <row r="16" spans="1:15" s="1" customFormat="1" ht="14.1" customHeight="1">
      <c r="A16" s="27" t="s">
        <v>45</v>
      </c>
      <c r="B16" s="27"/>
      <c r="C16" s="27"/>
      <c r="D16" s="27"/>
      <c r="E16" s="27"/>
      <c r="F16" s="27"/>
      <c r="G16" s="28" t="s">
        <v>36</v>
      </c>
      <c r="H16" s="28" t="s">
        <v>46</v>
      </c>
      <c r="I16" s="32" t="s">
        <v>40</v>
      </c>
      <c r="J16" s="33" t="e">
        <f>_xll.52028.42</f>
        <v>#NAME?</v>
      </c>
      <c r="K16" s="33"/>
      <c r="L16" s="33"/>
      <c r="M16" s="33"/>
      <c r="N16" s="31" t="e">
        <f>_xll.0.00</f>
        <v>#NAME?</v>
      </c>
      <c r="O16" s="31"/>
    </row>
    <row r="17" spans="1:15" s="1" customFormat="1" ht="14.1" customHeight="1">
      <c r="A17" s="27" t="s">
        <v>47</v>
      </c>
      <c r="B17" s="27"/>
      <c r="C17" s="27"/>
      <c r="D17" s="27"/>
      <c r="E17" s="27"/>
      <c r="F17" s="27"/>
      <c r="G17" s="28" t="s">
        <v>36</v>
      </c>
      <c r="H17" s="28" t="s">
        <v>48</v>
      </c>
      <c r="I17" s="32" t="s">
        <v>40</v>
      </c>
      <c r="J17" s="33" t="e">
        <f>_xll.0.82</f>
        <v>#NAME?</v>
      </c>
      <c r="K17" s="33"/>
      <c r="L17" s="33"/>
      <c r="M17" s="33"/>
      <c r="N17" s="31" t="e">
        <f>_xll.0.00</f>
        <v>#NAME?</v>
      </c>
      <c r="O17" s="31"/>
    </row>
    <row r="18" spans="1:15" s="1" customFormat="1" ht="45" customHeight="1">
      <c r="A18" s="27" t="s">
        <v>49</v>
      </c>
      <c r="B18" s="27"/>
      <c r="C18" s="27"/>
      <c r="D18" s="27"/>
      <c r="E18" s="27"/>
      <c r="F18" s="27"/>
      <c r="G18" s="28" t="s">
        <v>36</v>
      </c>
      <c r="H18" s="28" t="s">
        <v>50</v>
      </c>
      <c r="I18" s="29" t="e">
        <f>_xll.1900000.00</f>
        <v>#NAME?</v>
      </c>
      <c r="J18" s="33" t="e">
        <f>_xll.65007.28</f>
        <v>#NAME?</v>
      </c>
      <c r="K18" s="33"/>
      <c r="L18" s="33"/>
      <c r="M18" s="33"/>
      <c r="N18" s="31" t="e">
        <f>_xll.1834992.72</f>
        <v>#NAME?</v>
      </c>
      <c r="O18" s="31"/>
    </row>
    <row r="19" spans="1:15" s="1" customFormat="1" ht="14.1" customHeight="1">
      <c r="A19" s="27" t="s">
        <v>51</v>
      </c>
      <c r="B19" s="27"/>
      <c r="C19" s="27"/>
      <c r="D19" s="27"/>
      <c r="E19" s="27"/>
      <c r="F19" s="27"/>
      <c r="G19" s="28" t="s">
        <v>36</v>
      </c>
      <c r="H19" s="28" t="s">
        <v>52</v>
      </c>
      <c r="I19" s="29" t="e">
        <f>_xll.1300000.00</f>
        <v>#NAME?</v>
      </c>
      <c r="J19" s="33" t="e">
        <f>_xll.1020.00</f>
        <v>#NAME?</v>
      </c>
      <c r="K19" s="33"/>
      <c r="L19" s="33"/>
      <c r="M19" s="33"/>
      <c r="N19" s="31" t="e">
        <f>_xll.1298980.00</f>
        <v>#NAME?</v>
      </c>
      <c r="O19" s="31"/>
    </row>
    <row r="20" spans="1:15" s="1" customFormat="1" ht="24" customHeight="1">
      <c r="A20" s="27" t="s">
        <v>53</v>
      </c>
      <c r="B20" s="27"/>
      <c r="C20" s="27"/>
      <c r="D20" s="27"/>
      <c r="E20" s="27"/>
      <c r="F20" s="27"/>
      <c r="G20" s="28" t="s">
        <v>36</v>
      </c>
      <c r="H20" s="28" t="s">
        <v>54</v>
      </c>
      <c r="I20" s="29" t="e">
        <f>_xll.150000.00</f>
        <v>#NAME?</v>
      </c>
      <c r="J20" s="33" t="e">
        <f>_xll.2329.47</f>
        <v>#NAME?</v>
      </c>
      <c r="K20" s="33"/>
      <c r="L20" s="33"/>
      <c r="M20" s="33"/>
      <c r="N20" s="31" t="e">
        <f>_xll.147670.53</f>
        <v>#NAME?</v>
      </c>
      <c r="O20" s="31"/>
    </row>
    <row r="21" spans="1:15" s="1" customFormat="1" ht="45" customHeight="1">
      <c r="A21" s="27" t="s">
        <v>55</v>
      </c>
      <c r="B21" s="27"/>
      <c r="C21" s="27"/>
      <c r="D21" s="27"/>
      <c r="E21" s="27"/>
      <c r="F21" s="27"/>
      <c r="G21" s="28" t="s">
        <v>36</v>
      </c>
      <c r="H21" s="28" t="s">
        <v>56</v>
      </c>
      <c r="I21" s="29" t="e">
        <f>_xll.3500000.00</f>
        <v>#NAME?</v>
      </c>
      <c r="J21" s="33" t="e">
        <f>_xll.277548.85</f>
        <v>#NAME?</v>
      </c>
      <c r="K21" s="33"/>
      <c r="L21" s="33"/>
      <c r="M21" s="33"/>
      <c r="N21" s="31" t="e">
        <f>_xll.3222451.15</f>
        <v>#NAME?</v>
      </c>
      <c r="O21" s="31"/>
    </row>
    <row r="22" spans="1:15" s="1" customFormat="1" ht="45" customHeight="1">
      <c r="A22" s="27" t="s">
        <v>57</v>
      </c>
      <c r="B22" s="27"/>
      <c r="C22" s="27"/>
      <c r="D22" s="27"/>
      <c r="E22" s="27"/>
      <c r="F22" s="27"/>
      <c r="G22" s="28" t="s">
        <v>36</v>
      </c>
      <c r="H22" s="28" t="s">
        <v>58</v>
      </c>
      <c r="I22" s="29" t="e">
        <f>_xll.140000.00</f>
        <v>#NAME?</v>
      </c>
      <c r="J22" s="30" t="s">
        <v>40</v>
      </c>
      <c r="K22" s="30"/>
      <c r="L22" s="30"/>
      <c r="M22" s="30"/>
      <c r="N22" s="31" t="e">
        <f>_xll.140000.00</f>
        <v>#NAME?</v>
      </c>
      <c r="O22" s="31"/>
    </row>
    <row r="23" spans="1:15" s="1" customFormat="1" ht="45" customHeight="1">
      <c r="A23" s="27" t="s">
        <v>57</v>
      </c>
      <c r="B23" s="27"/>
      <c r="C23" s="27"/>
      <c r="D23" s="27"/>
      <c r="E23" s="27"/>
      <c r="F23" s="27"/>
      <c r="G23" s="28" t="s">
        <v>36</v>
      </c>
      <c r="H23" s="28" t="s">
        <v>59</v>
      </c>
      <c r="I23" s="32" t="s">
        <v>40</v>
      </c>
      <c r="J23" s="33" t="e">
        <f>_xll.2447.42</f>
        <v>#NAME?</v>
      </c>
      <c r="K23" s="33"/>
      <c r="L23" s="33"/>
      <c r="M23" s="33"/>
      <c r="N23" s="31" t="e">
        <f>_xll.0.00</f>
        <v>#NAME?</v>
      </c>
      <c r="O23" s="31"/>
    </row>
    <row r="24" spans="1:15" s="1" customFormat="1" ht="33.950000000000003" customHeight="1">
      <c r="A24" s="27" t="s">
        <v>60</v>
      </c>
      <c r="B24" s="27"/>
      <c r="C24" s="27"/>
      <c r="D24" s="27"/>
      <c r="E24" s="27"/>
      <c r="F24" s="27"/>
      <c r="G24" s="28" t="s">
        <v>36</v>
      </c>
      <c r="H24" s="28" t="s">
        <v>61</v>
      </c>
      <c r="I24" s="29" t="e">
        <f>_xll.150000.00</f>
        <v>#NAME?</v>
      </c>
      <c r="J24" s="33" t="e">
        <f>_xll.11037.71</f>
        <v>#NAME?</v>
      </c>
      <c r="K24" s="33"/>
      <c r="L24" s="33"/>
      <c r="M24" s="33"/>
      <c r="N24" s="31" t="e">
        <f>_xll.138962.29</f>
        <v>#NAME?</v>
      </c>
      <c r="O24" s="31"/>
    </row>
    <row r="25" spans="1:15" s="1" customFormat="1" ht="14.1" customHeight="1">
      <c r="A25" s="27" t="s">
        <v>62</v>
      </c>
      <c r="B25" s="27"/>
      <c r="C25" s="27"/>
      <c r="D25" s="27"/>
      <c r="E25" s="27"/>
      <c r="F25" s="27"/>
      <c r="G25" s="28" t="s">
        <v>36</v>
      </c>
      <c r="H25" s="28" t="s">
        <v>63</v>
      </c>
      <c r="I25" s="29" t="e">
        <f>_xll.814700.00</f>
        <v>#NAME?</v>
      </c>
      <c r="J25" s="33" t="e">
        <f>_xll.134950.00</f>
        <v>#NAME?</v>
      </c>
      <c r="K25" s="33"/>
      <c r="L25" s="33"/>
      <c r="M25" s="33"/>
      <c r="N25" s="31" t="e">
        <f>_xll.679750.00</f>
        <v>#NAME?</v>
      </c>
      <c r="O25" s="31"/>
    </row>
    <row r="26" spans="1:15" s="1" customFormat="1" ht="24" customHeight="1">
      <c r="A26" s="27" t="s">
        <v>64</v>
      </c>
      <c r="B26" s="27"/>
      <c r="C26" s="27"/>
      <c r="D26" s="27"/>
      <c r="E26" s="27"/>
      <c r="F26" s="27"/>
      <c r="G26" s="28" t="s">
        <v>36</v>
      </c>
      <c r="H26" s="28" t="s">
        <v>65</v>
      </c>
      <c r="I26" s="29" t="e">
        <f>_xll.192100.00</f>
        <v>#NAME?</v>
      </c>
      <c r="J26" s="30" t="s">
        <v>40</v>
      </c>
      <c r="K26" s="30"/>
      <c r="L26" s="30"/>
      <c r="M26" s="30"/>
      <c r="N26" s="31" t="e">
        <f>_xll.192100.00</f>
        <v>#NAME?</v>
      </c>
      <c r="O26" s="31"/>
    </row>
    <row r="27" spans="1:15" s="1" customFormat="1" ht="24" customHeight="1">
      <c r="A27" s="27" t="s">
        <v>66</v>
      </c>
      <c r="B27" s="27"/>
      <c r="C27" s="27"/>
      <c r="D27" s="27"/>
      <c r="E27" s="27"/>
      <c r="F27" s="27"/>
      <c r="G27" s="28" t="s">
        <v>36</v>
      </c>
      <c r="H27" s="28" t="s">
        <v>67</v>
      </c>
      <c r="I27" s="29" t="e">
        <f>_xll.3900.00</f>
        <v>#NAME?</v>
      </c>
      <c r="J27" s="30" t="s">
        <v>40</v>
      </c>
      <c r="K27" s="30"/>
      <c r="L27" s="30"/>
      <c r="M27" s="30"/>
      <c r="N27" s="31" t="e">
        <f>_xll.3900.00</f>
        <v>#NAME?</v>
      </c>
      <c r="O27" s="31"/>
    </row>
    <row r="28" spans="1:15" s="1" customFormat="1" ht="33.950000000000003" customHeight="1">
      <c r="A28" s="27" t="s">
        <v>68</v>
      </c>
      <c r="B28" s="27"/>
      <c r="C28" s="27"/>
      <c r="D28" s="27"/>
      <c r="E28" s="27"/>
      <c r="F28" s="27"/>
      <c r="G28" s="28" t="s">
        <v>36</v>
      </c>
      <c r="H28" s="28" t="s">
        <v>69</v>
      </c>
      <c r="I28" s="29" t="e">
        <f>_xll.22000.00</f>
        <v>#NAME?</v>
      </c>
      <c r="J28" s="30" t="s">
        <v>40</v>
      </c>
      <c r="K28" s="30"/>
      <c r="L28" s="30"/>
      <c r="M28" s="30"/>
      <c r="N28" s="31" t="e">
        <f>_xll.22000.00</f>
        <v>#NAME?</v>
      </c>
      <c r="O28" s="31"/>
    </row>
    <row r="29" spans="1:15" s="1" customFormat="1" ht="24" customHeight="1">
      <c r="A29" s="27" t="s">
        <v>70</v>
      </c>
      <c r="B29" s="27"/>
      <c r="C29" s="27"/>
      <c r="D29" s="27"/>
      <c r="E29" s="27"/>
      <c r="F29" s="27"/>
      <c r="G29" s="28" t="s">
        <v>36</v>
      </c>
      <c r="H29" s="28" t="s">
        <v>71</v>
      </c>
      <c r="I29" s="32" t="s">
        <v>40</v>
      </c>
      <c r="J29" s="33" t="e">
        <f>-_xll.97989.78</f>
        <v>#NAME?</v>
      </c>
      <c r="K29" s="33"/>
      <c r="L29" s="33"/>
      <c r="M29" s="33"/>
      <c r="N29" s="31" t="e">
        <f>_xll.0.00</f>
        <v>#NAME?</v>
      </c>
      <c r="O29" s="31"/>
    </row>
    <row r="30" spans="1:15" s="1" customFormat="1" ht="14.1" customHeight="1">
      <c r="A30" s="34" t="s">
        <v>11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5" s="1" customFormat="1" ht="14.1" customHeight="1">
      <c r="A31" s="11" t="s">
        <v>72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s="1" customFormat="1" ht="35.1" customHeight="1">
      <c r="A32" s="12" t="s">
        <v>23</v>
      </c>
      <c r="B32" s="12"/>
      <c r="C32" s="12"/>
      <c r="D32" s="12"/>
      <c r="E32" s="12"/>
      <c r="F32" s="12"/>
      <c r="G32" s="13" t="s">
        <v>24</v>
      </c>
      <c r="H32" s="13" t="s">
        <v>73</v>
      </c>
      <c r="I32" s="14" t="s">
        <v>26</v>
      </c>
      <c r="J32" s="15" t="s">
        <v>27</v>
      </c>
      <c r="K32" s="15"/>
      <c r="L32" s="15"/>
      <c r="M32" s="15"/>
      <c r="N32" s="16" t="s">
        <v>28</v>
      </c>
      <c r="O32" s="16"/>
    </row>
    <row r="33" spans="1:15" s="1" customFormat="1" ht="14.1" customHeight="1">
      <c r="A33" s="17" t="s">
        <v>29</v>
      </c>
      <c r="B33" s="17"/>
      <c r="C33" s="17"/>
      <c r="D33" s="17"/>
      <c r="E33" s="17"/>
      <c r="F33" s="17"/>
      <c r="G33" s="18" t="s">
        <v>30</v>
      </c>
      <c r="H33" s="18" t="s">
        <v>31</v>
      </c>
      <c r="I33" s="19" t="s">
        <v>32</v>
      </c>
      <c r="J33" s="20" t="s">
        <v>33</v>
      </c>
      <c r="K33" s="20"/>
      <c r="L33" s="20"/>
      <c r="M33" s="20"/>
      <c r="N33" s="21" t="s">
        <v>34</v>
      </c>
      <c r="O33" s="21"/>
    </row>
    <row r="34" spans="1:15" s="1" customFormat="1" ht="14.1" customHeight="1">
      <c r="A34" s="22" t="s">
        <v>74</v>
      </c>
      <c r="B34" s="22"/>
      <c r="C34" s="22"/>
      <c r="D34" s="22"/>
      <c r="E34" s="22"/>
      <c r="F34" s="22"/>
      <c r="G34" s="23" t="s">
        <v>75</v>
      </c>
      <c r="H34" s="23" t="s">
        <v>37</v>
      </c>
      <c r="I34" s="24" t="e">
        <f>_xll.10715900.00</f>
        <v>#NAME?</v>
      </c>
      <c r="J34" s="25" t="e">
        <f>_xll.374134.31</f>
        <v>#NAME?</v>
      </c>
      <c r="K34" s="25"/>
      <c r="L34" s="25"/>
      <c r="M34" s="25"/>
      <c r="N34" s="26" t="e">
        <f>_xll.10341765.69</f>
        <v>#NAME?</v>
      </c>
      <c r="O34" s="26"/>
    </row>
    <row r="35" spans="1:15" s="1" customFormat="1" ht="14.1" customHeight="1">
      <c r="A35" s="35" t="s">
        <v>76</v>
      </c>
      <c r="B35" s="35"/>
      <c r="C35" s="35"/>
      <c r="D35" s="35"/>
      <c r="E35" s="35"/>
      <c r="F35" s="35"/>
      <c r="G35" s="36" t="s">
        <v>75</v>
      </c>
      <c r="H35" s="36" t="s">
        <v>77</v>
      </c>
      <c r="I35" s="37" t="e">
        <f>_xll.399000.00</f>
        <v>#NAME?</v>
      </c>
      <c r="J35" s="38" t="e">
        <f>_xll.137897.81</f>
        <v>#NAME?</v>
      </c>
      <c r="K35" s="38"/>
      <c r="L35" s="38"/>
      <c r="M35" s="38"/>
      <c r="N35" s="39" t="e">
        <f>_xll.261102.19</f>
        <v>#NAME?</v>
      </c>
      <c r="O35" s="39"/>
    </row>
    <row r="36" spans="1:15" s="1" customFormat="1" ht="14.1" customHeight="1">
      <c r="A36" s="35" t="s">
        <v>78</v>
      </c>
      <c r="B36" s="35"/>
      <c r="C36" s="35"/>
      <c r="D36" s="35"/>
      <c r="E36" s="35"/>
      <c r="F36" s="35"/>
      <c r="G36" s="36" t="s">
        <v>75</v>
      </c>
      <c r="H36" s="36" t="s">
        <v>79</v>
      </c>
      <c r="I36" s="37" t="e">
        <f>_xll.121000.00</f>
        <v>#NAME?</v>
      </c>
      <c r="J36" s="40" t="s">
        <v>40</v>
      </c>
      <c r="K36" s="40"/>
      <c r="L36" s="40"/>
      <c r="M36" s="40"/>
      <c r="N36" s="39" t="e">
        <f>_xll.121000.00</f>
        <v>#NAME?</v>
      </c>
      <c r="O36" s="39"/>
    </row>
    <row r="37" spans="1:15" s="1" customFormat="1" ht="14.1" customHeight="1">
      <c r="A37" s="35" t="s">
        <v>76</v>
      </c>
      <c r="B37" s="35"/>
      <c r="C37" s="35"/>
      <c r="D37" s="35"/>
      <c r="E37" s="35"/>
      <c r="F37" s="35"/>
      <c r="G37" s="36" t="s">
        <v>75</v>
      </c>
      <c r="H37" s="36" t="s">
        <v>80</v>
      </c>
      <c r="I37" s="37" t="e">
        <f>_xll.1822000.00</f>
        <v>#NAME?</v>
      </c>
      <c r="J37" s="38" t="e">
        <f>_xll.15200.00</f>
        <v>#NAME?</v>
      </c>
      <c r="K37" s="38"/>
      <c r="L37" s="38"/>
      <c r="M37" s="38"/>
      <c r="N37" s="39" t="e">
        <f>_xll.1806800.00</f>
        <v>#NAME?</v>
      </c>
      <c r="O37" s="39"/>
    </row>
    <row r="38" spans="1:15" s="1" customFormat="1" ht="14.1" customHeight="1">
      <c r="A38" s="35" t="s">
        <v>78</v>
      </c>
      <c r="B38" s="35"/>
      <c r="C38" s="35"/>
      <c r="D38" s="35"/>
      <c r="E38" s="35"/>
      <c r="F38" s="35"/>
      <c r="G38" s="36" t="s">
        <v>75</v>
      </c>
      <c r="H38" s="36" t="s">
        <v>81</v>
      </c>
      <c r="I38" s="37" t="e">
        <f>_xll.503000.00</f>
        <v>#NAME?</v>
      </c>
      <c r="J38" s="40" t="s">
        <v>40</v>
      </c>
      <c r="K38" s="40"/>
      <c r="L38" s="40"/>
      <c r="M38" s="40"/>
      <c r="N38" s="39" t="e">
        <f>_xll.503000.00</f>
        <v>#NAME?</v>
      </c>
      <c r="O38" s="39"/>
    </row>
    <row r="39" spans="1:15" s="1" customFormat="1" ht="14.1" customHeight="1">
      <c r="A39" s="35" t="s">
        <v>82</v>
      </c>
      <c r="B39" s="35"/>
      <c r="C39" s="35"/>
      <c r="D39" s="35"/>
      <c r="E39" s="35"/>
      <c r="F39" s="35"/>
      <c r="G39" s="36" t="s">
        <v>75</v>
      </c>
      <c r="H39" s="36" t="s">
        <v>83</v>
      </c>
      <c r="I39" s="37" t="e">
        <f>_xll.74000.00</f>
        <v>#NAME?</v>
      </c>
      <c r="J39" s="40" t="s">
        <v>40</v>
      </c>
      <c r="K39" s="40"/>
      <c r="L39" s="40"/>
      <c r="M39" s="40"/>
      <c r="N39" s="39" t="e">
        <f>_xll.74000.00</f>
        <v>#NAME?</v>
      </c>
      <c r="O39" s="39"/>
    </row>
    <row r="40" spans="1:15" s="1" customFormat="1" ht="14.1" customHeight="1">
      <c r="A40" s="35" t="s">
        <v>84</v>
      </c>
      <c r="B40" s="35"/>
      <c r="C40" s="35"/>
      <c r="D40" s="35"/>
      <c r="E40" s="35"/>
      <c r="F40" s="35"/>
      <c r="G40" s="36" t="s">
        <v>75</v>
      </c>
      <c r="H40" s="36" t="s">
        <v>85</v>
      </c>
      <c r="I40" s="37" t="e">
        <f>_xll.233000.00</f>
        <v>#NAME?</v>
      </c>
      <c r="J40" s="38" t="e">
        <f>_xll.27206.50</f>
        <v>#NAME?</v>
      </c>
      <c r="K40" s="38"/>
      <c r="L40" s="38"/>
      <c r="M40" s="38"/>
      <c r="N40" s="39" t="e">
        <f>_xll.205793.50</f>
        <v>#NAME?</v>
      </c>
      <c r="O40" s="39"/>
    </row>
    <row r="41" spans="1:15" s="1" customFormat="1" ht="14.1" customHeight="1">
      <c r="A41" s="35" t="s">
        <v>86</v>
      </c>
      <c r="B41" s="35"/>
      <c r="C41" s="35"/>
      <c r="D41" s="35"/>
      <c r="E41" s="35"/>
      <c r="F41" s="35"/>
      <c r="G41" s="36" t="s">
        <v>75</v>
      </c>
      <c r="H41" s="36" t="s">
        <v>87</v>
      </c>
      <c r="I41" s="37" t="e">
        <f>_xll.123000.00</f>
        <v>#NAME?</v>
      </c>
      <c r="J41" s="40" t="s">
        <v>40</v>
      </c>
      <c r="K41" s="40"/>
      <c r="L41" s="40"/>
      <c r="M41" s="40"/>
      <c r="N41" s="39" t="e">
        <f>_xll.123000.00</f>
        <v>#NAME?</v>
      </c>
      <c r="O41" s="39"/>
    </row>
    <row r="42" spans="1:15" s="1" customFormat="1" ht="14.1" customHeight="1">
      <c r="A42" s="35" t="s">
        <v>88</v>
      </c>
      <c r="B42" s="35"/>
      <c r="C42" s="35"/>
      <c r="D42" s="35"/>
      <c r="E42" s="35"/>
      <c r="F42" s="35"/>
      <c r="G42" s="36" t="s">
        <v>75</v>
      </c>
      <c r="H42" s="36" t="s">
        <v>89</v>
      </c>
      <c r="I42" s="37" t="e">
        <f>_xll.2000.00</f>
        <v>#NAME?</v>
      </c>
      <c r="J42" s="38" t="e">
        <f>_xll.160.00</f>
        <v>#NAME?</v>
      </c>
      <c r="K42" s="38"/>
      <c r="L42" s="38"/>
      <c r="M42" s="38"/>
      <c r="N42" s="39" t="e">
        <f>_xll.1840.00</f>
        <v>#NAME?</v>
      </c>
      <c r="O42" s="39"/>
    </row>
    <row r="43" spans="1:15" s="1" customFormat="1" ht="14.1" customHeight="1">
      <c r="A43" s="35" t="s">
        <v>90</v>
      </c>
      <c r="B43" s="35"/>
      <c r="C43" s="35"/>
      <c r="D43" s="35"/>
      <c r="E43" s="35"/>
      <c r="F43" s="35"/>
      <c r="G43" s="36" t="s">
        <v>75</v>
      </c>
      <c r="H43" s="36" t="s">
        <v>91</v>
      </c>
      <c r="I43" s="37" t="e">
        <f>_xll.160100.00</f>
        <v>#NAME?</v>
      </c>
      <c r="J43" s="38" t="e">
        <f>_xll.3970.00</f>
        <v>#NAME?</v>
      </c>
      <c r="K43" s="38"/>
      <c r="L43" s="38"/>
      <c r="M43" s="38"/>
      <c r="N43" s="39" t="e">
        <f>_xll.156130.00</f>
        <v>#NAME?</v>
      </c>
      <c r="O43" s="39"/>
    </row>
    <row r="44" spans="1:15" s="1" customFormat="1" ht="14.1" customHeight="1">
      <c r="A44" s="35" t="s">
        <v>92</v>
      </c>
      <c r="B44" s="35"/>
      <c r="C44" s="35"/>
      <c r="D44" s="35"/>
      <c r="E44" s="35"/>
      <c r="F44" s="35"/>
      <c r="G44" s="36" t="s">
        <v>75</v>
      </c>
      <c r="H44" s="36" t="s">
        <v>93</v>
      </c>
      <c r="I44" s="37" t="e">
        <f>_xll.37000.00</f>
        <v>#NAME?</v>
      </c>
      <c r="J44" s="40" t="s">
        <v>40</v>
      </c>
      <c r="K44" s="40"/>
      <c r="L44" s="40"/>
      <c r="M44" s="40"/>
      <c r="N44" s="39" t="e">
        <f>_xll.37000.00</f>
        <v>#NAME?</v>
      </c>
      <c r="O44" s="39"/>
    </row>
    <row r="45" spans="1:15" s="1" customFormat="1" ht="14.1" customHeight="1">
      <c r="A45" s="35" t="s">
        <v>90</v>
      </c>
      <c r="B45" s="35"/>
      <c r="C45" s="35"/>
      <c r="D45" s="35"/>
      <c r="E45" s="35"/>
      <c r="F45" s="35"/>
      <c r="G45" s="36" t="s">
        <v>75</v>
      </c>
      <c r="H45" s="36" t="s">
        <v>94</v>
      </c>
      <c r="I45" s="37" t="e">
        <f>_xll.3900.00</f>
        <v>#NAME?</v>
      </c>
      <c r="J45" s="40" t="s">
        <v>40</v>
      </c>
      <c r="K45" s="40"/>
      <c r="L45" s="40"/>
      <c r="M45" s="40"/>
      <c r="N45" s="39" t="e">
        <f>_xll.3900.00</f>
        <v>#NAME?</v>
      </c>
      <c r="O45" s="39"/>
    </row>
    <row r="46" spans="1:15" s="1" customFormat="1" ht="14.1" customHeight="1">
      <c r="A46" s="35" t="s">
        <v>95</v>
      </c>
      <c r="B46" s="35"/>
      <c r="C46" s="35"/>
      <c r="D46" s="35"/>
      <c r="E46" s="35"/>
      <c r="F46" s="35"/>
      <c r="G46" s="36" t="s">
        <v>75</v>
      </c>
      <c r="H46" s="36" t="s">
        <v>96</v>
      </c>
      <c r="I46" s="37" t="e">
        <f>_xll.24900.00</f>
        <v>#NAME?</v>
      </c>
      <c r="J46" s="40" t="s">
        <v>40</v>
      </c>
      <c r="K46" s="40"/>
      <c r="L46" s="40"/>
      <c r="M46" s="40"/>
      <c r="N46" s="39" t="e">
        <f>_xll.24900.00</f>
        <v>#NAME?</v>
      </c>
      <c r="O46" s="39"/>
    </row>
    <row r="47" spans="1:15" s="1" customFormat="1" ht="14.1" customHeight="1">
      <c r="A47" s="35" t="s">
        <v>92</v>
      </c>
      <c r="B47" s="35"/>
      <c r="C47" s="35"/>
      <c r="D47" s="35"/>
      <c r="E47" s="35"/>
      <c r="F47" s="35"/>
      <c r="G47" s="36" t="s">
        <v>75</v>
      </c>
      <c r="H47" s="36" t="s">
        <v>97</v>
      </c>
      <c r="I47" s="37" t="e">
        <f>_xll.10000.00</f>
        <v>#NAME?</v>
      </c>
      <c r="J47" s="40" t="s">
        <v>40</v>
      </c>
      <c r="K47" s="40"/>
      <c r="L47" s="40"/>
      <c r="M47" s="40"/>
      <c r="N47" s="39" t="e">
        <f>_xll.10000.00</f>
        <v>#NAME?</v>
      </c>
      <c r="O47" s="39"/>
    </row>
    <row r="48" spans="1:15" s="1" customFormat="1" ht="14.1" customHeight="1">
      <c r="A48" s="35" t="s">
        <v>92</v>
      </c>
      <c r="B48" s="35"/>
      <c r="C48" s="35"/>
      <c r="D48" s="35"/>
      <c r="E48" s="35"/>
      <c r="F48" s="35"/>
      <c r="G48" s="36" t="s">
        <v>75</v>
      </c>
      <c r="H48" s="36" t="s">
        <v>98</v>
      </c>
      <c r="I48" s="37" t="e">
        <f>_xll.20000.00</f>
        <v>#NAME?</v>
      </c>
      <c r="J48" s="40" t="s">
        <v>40</v>
      </c>
      <c r="K48" s="40"/>
      <c r="L48" s="40"/>
      <c r="M48" s="40"/>
      <c r="N48" s="39" t="e">
        <f>_xll.20000.00</f>
        <v>#NAME?</v>
      </c>
      <c r="O48" s="39"/>
    </row>
    <row r="49" spans="1:15" s="1" customFormat="1" ht="14.1" customHeight="1">
      <c r="A49" s="35" t="s">
        <v>99</v>
      </c>
      <c r="B49" s="35"/>
      <c r="C49" s="35"/>
      <c r="D49" s="35"/>
      <c r="E49" s="35"/>
      <c r="F49" s="35"/>
      <c r="G49" s="36" t="s">
        <v>75</v>
      </c>
      <c r="H49" s="36" t="s">
        <v>100</v>
      </c>
      <c r="I49" s="37" t="e">
        <f>_xll.58000.00</f>
        <v>#NAME?</v>
      </c>
      <c r="J49" s="40" t="s">
        <v>40</v>
      </c>
      <c r="K49" s="40"/>
      <c r="L49" s="40"/>
      <c r="M49" s="40"/>
      <c r="N49" s="39" t="e">
        <f>_xll.58000.00</f>
        <v>#NAME?</v>
      </c>
      <c r="O49" s="39"/>
    </row>
    <row r="50" spans="1:15" s="1" customFormat="1" ht="14.1" customHeight="1">
      <c r="A50" s="35" t="s">
        <v>84</v>
      </c>
      <c r="B50" s="35"/>
      <c r="C50" s="35"/>
      <c r="D50" s="35"/>
      <c r="E50" s="35"/>
      <c r="F50" s="35"/>
      <c r="G50" s="36" t="s">
        <v>75</v>
      </c>
      <c r="H50" s="36" t="s">
        <v>101</v>
      </c>
      <c r="I50" s="37" t="e">
        <f>_xll.14000.00</f>
        <v>#NAME?</v>
      </c>
      <c r="J50" s="40" t="s">
        <v>40</v>
      </c>
      <c r="K50" s="40"/>
      <c r="L50" s="40"/>
      <c r="M50" s="40"/>
      <c r="N50" s="39" t="e">
        <f>_xll.14000.00</f>
        <v>#NAME?</v>
      </c>
      <c r="O50" s="39"/>
    </row>
    <row r="51" spans="1:15" s="1" customFormat="1" ht="14.1" customHeight="1">
      <c r="A51" s="35" t="s">
        <v>76</v>
      </c>
      <c r="B51" s="35"/>
      <c r="C51" s="35"/>
      <c r="D51" s="35"/>
      <c r="E51" s="35"/>
      <c r="F51" s="35"/>
      <c r="G51" s="36" t="s">
        <v>75</v>
      </c>
      <c r="H51" s="36" t="s">
        <v>102</v>
      </c>
      <c r="I51" s="37" t="e">
        <f>_xll.145900.00</f>
        <v>#NAME?</v>
      </c>
      <c r="J51" s="40" t="s">
        <v>40</v>
      </c>
      <c r="K51" s="40"/>
      <c r="L51" s="40"/>
      <c r="M51" s="40"/>
      <c r="N51" s="39" t="e">
        <f>_xll.145900.00</f>
        <v>#NAME?</v>
      </c>
      <c r="O51" s="39"/>
    </row>
    <row r="52" spans="1:15" s="1" customFormat="1" ht="14.1" customHeight="1">
      <c r="A52" s="35" t="s">
        <v>78</v>
      </c>
      <c r="B52" s="35"/>
      <c r="C52" s="35"/>
      <c r="D52" s="35"/>
      <c r="E52" s="35"/>
      <c r="F52" s="35"/>
      <c r="G52" s="36" t="s">
        <v>75</v>
      </c>
      <c r="H52" s="36" t="s">
        <v>103</v>
      </c>
      <c r="I52" s="37" t="e">
        <f>_xll.44400.00</f>
        <v>#NAME?</v>
      </c>
      <c r="J52" s="40" t="s">
        <v>40</v>
      </c>
      <c r="K52" s="40"/>
      <c r="L52" s="40"/>
      <c r="M52" s="40"/>
      <c r="N52" s="39" t="e">
        <f>_xll.44400.00</f>
        <v>#NAME?</v>
      </c>
      <c r="O52" s="39"/>
    </row>
    <row r="53" spans="1:15" s="1" customFormat="1" ht="14.1" customHeight="1">
      <c r="A53" s="35" t="s">
        <v>84</v>
      </c>
      <c r="B53" s="35"/>
      <c r="C53" s="35"/>
      <c r="D53" s="35"/>
      <c r="E53" s="35"/>
      <c r="F53" s="35"/>
      <c r="G53" s="36" t="s">
        <v>75</v>
      </c>
      <c r="H53" s="36" t="s">
        <v>104</v>
      </c>
      <c r="I53" s="37" t="e">
        <f>_xll.1800.00</f>
        <v>#NAME?</v>
      </c>
      <c r="J53" s="40" t="s">
        <v>40</v>
      </c>
      <c r="K53" s="40"/>
      <c r="L53" s="40"/>
      <c r="M53" s="40"/>
      <c r="N53" s="39" t="e">
        <f>_xll.1800.00</f>
        <v>#NAME?</v>
      </c>
      <c r="O53" s="39"/>
    </row>
    <row r="54" spans="1:15" s="1" customFormat="1" ht="14.1" customHeight="1">
      <c r="A54" s="35" t="s">
        <v>84</v>
      </c>
      <c r="B54" s="35"/>
      <c r="C54" s="35"/>
      <c r="D54" s="35"/>
      <c r="E54" s="35"/>
      <c r="F54" s="35"/>
      <c r="G54" s="36" t="s">
        <v>75</v>
      </c>
      <c r="H54" s="36" t="s">
        <v>105</v>
      </c>
      <c r="I54" s="37" t="e">
        <f>_xll.4500.00</f>
        <v>#NAME?</v>
      </c>
      <c r="J54" s="40" t="s">
        <v>40</v>
      </c>
      <c r="K54" s="40"/>
      <c r="L54" s="40"/>
      <c r="M54" s="40"/>
      <c r="N54" s="39" t="e">
        <f>_xll.4500.00</f>
        <v>#NAME?</v>
      </c>
      <c r="O54" s="39"/>
    </row>
    <row r="55" spans="1:15" s="1" customFormat="1" ht="14.1" customHeight="1">
      <c r="A55" s="35" t="s">
        <v>84</v>
      </c>
      <c r="B55" s="35"/>
      <c r="C55" s="35"/>
      <c r="D55" s="35"/>
      <c r="E55" s="35"/>
      <c r="F55" s="35"/>
      <c r="G55" s="36" t="s">
        <v>75</v>
      </c>
      <c r="H55" s="36" t="s">
        <v>106</v>
      </c>
      <c r="I55" s="37" t="e">
        <f>_xll.2900.00</f>
        <v>#NAME?</v>
      </c>
      <c r="J55" s="40" t="s">
        <v>40</v>
      </c>
      <c r="K55" s="40"/>
      <c r="L55" s="40"/>
      <c r="M55" s="40"/>
      <c r="N55" s="39" t="e">
        <f>_xll.2900.00</f>
        <v>#NAME?</v>
      </c>
      <c r="O55" s="39"/>
    </row>
    <row r="56" spans="1:15" s="1" customFormat="1" ht="14.1" customHeight="1">
      <c r="A56" s="35" t="s">
        <v>84</v>
      </c>
      <c r="B56" s="35"/>
      <c r="C56" s="35"/>
      <c r="D56" s="35"/>
      <c r="E56" s="35"/>
      <c r="F56" s="35"/>
      <c r="G56" s="36" t="s">
        <v>75</v>
      </c>
      <c r="H56" s="36" t="s">
        <v>107</v>
      </c>
      <c r="I56" s="37" t="e">
        <f>_xll.1500.00</f>
        <v>#NAME?</v>
      </c>
      <c r="J56" s="40" t="s">
        <v>40</v>
      </c>
      <c r="K56" s="40"/>
      <c r="L56" s="40"/>
      <c r="M56" s="40"/>
      <c r="N56" s="39" t="e">
        <f>_xll.1500.00</f>
        <v>#NAME?</v>
      </c>
      <c r="O56" s="39"/>
    </row>
    <row r="57" spans="1:15" s="1" customFormat="1" ht="14.1" customHeight="1">
      <c r="A57" s="35" t="s">
        <v>95</v>
      </c>
      <c r="B57" s="35"/>
      <c r="C57" s="35"/>
      <c r="D57" s="35"/>
      <c r="E57" s="35"/>
      <c r="F57" s="35"/>
      <c r="G57" s="36" t="s">
        <v>75</v>
      </c>
      <c r="H57" s="36" t="s">
        <v>108</v>
      </c>
      <c r="I57" s="37" t="e">
        <f>_xll.175800.00</f>
        <v>#NAME?</v>
      </c>
      <c r="J57" s="40" t="s">
        <v>40</v>
      </c>
      <c r="K57" s="40"/>
      <c r="L57" s="40"/>
      <c r="M57" s="40"/>
      <c r="N57" s="39" t="e">
        <f>_xll.175800.00</f>
        <v>#NAME?</v>
      </c>
      <c r="O57" s="39"/>
    </row>
    <row r="58" spans="1:15" s="1" customFormat="1" ht="14.1" customHeight="1">
      <c r="A58" s="35" t="s">
        <v>88</v>
      </c>
      <c r="B58" s="35"/>
      <c r="C58" s="35"/>
      <c r="D58" s="35"/>
      <c r="E58" s="35"/>
      <c r="F58" s="35"/>
      <c r="G58" s="36" t="s">
        <v>75</v>
      </c>
      <c r="H58" s="36" t="s">
        <v>109</v>
      </c>
      <c r="I58" s="37" t="e">
        <f>_xll.30500.00</f>
        <v>#NAME?</v>
      </c>
      <c r="J58" s="40" t="s">
        <v>40</v>
      </c>
      <c r="K58" s="40"/>
      <c r="L58" s="40"/>
      <c r="M58" s="40"/>
      <c r="N58" s="39" t="e">
        <f>_xll.30500.00</f>
        <v>#NAME?</v>
      </c>
      <c r="O58" s="39"/>
    </row>
    <row r="59" spans="1:15" s="1" customFormat="1" ht="14.1" customHeight="1">
      <c r="A59" s="35" t="s">
        <v>84</v>
      </c>
      <c r="B59" s="35"/>
      <c r="C59" s="35"/>
      <c r="D59" s="35"/>
      <c r="E59" s="35"/>
      <c r="F59" s="35"/>
      <c r="G59" s="36" t="s">
        <v>75</v>
      </c>
      <c r="H59" s="36" t="s">
        <v>110</v>
      </c>
      <c r="I59" s="37" t="e">
        <f>_xll.7000.00</f>
        <v>#NAME?</v>
      </c>
      <c r="J59" s="40" t="s">
        <v>40</v>
      </c>
      <c r="K59" s="40"/>
      <c r="L59" s="40"/>
      <c r="M59" s="40"/>
      <c r="N59" s="39" t="e">
        <f>_xll.7000.00</f>
        <v>#NAME?</v>
      </c>
      <c r="O59" s="39"/>
    </row>
    <row r="60" spans="1:15" s="1" customFormat="1" ht="14.1" customHeight="1">
      <c r="A60" s="35" t="s">
        <v>84</v>
      </c>
      <c r="B60" s="35"/>
      <c r="C60" s="35"/>
      <c r="D60" s="35"/>
      <c r="E60" s="35"/>
      <c r="F60" s="35"/>
      <c r="G60" s="36" t="s">
        <v>75</v>
      </c>
      <c r="H60" s="36" t="s">
        <v>111</v>
      </c>
      <c r="I60" s="37" t="e">
        <f>_xll.2600.00</f>
        <v>#NAME?</v>
      </c>
      <c r="J60" s="40" t="s">
        <v>40</v>
      </c>
      <c r="K60" s="40"/>
      <c r="L60" s="40"/>
      <c r="M60" s="40"/>
      <c r="N60" s="39" t="e">
        <f>_xll.2600.00</f>
        <v>#NAME?</v>
      </c>
      <c r="O60" s="39"/>
    </row>
    <row r="61" spans="1:15" s="1" customFormat="1" ht="14.1" customHeight="1">
      <c r="A61" s="35" t="s">
        <v>84</v>
      </c>
      <c r="B61" s="35"/>
      <c r="C61" s="35"/>
      <c r="D61" s="35"/>
      <c r="E61" s="35"/>
      <c r="F61" s="35"/>
      <c r="G61" s="36" t="s">
        <v>75</v>
      </c>
      <c r="H61" s="36" t="s">
        <v>112</v>
      </c>
      <c r="I61" s="37" t="e">
        <f>_xll.45100.00</f>
        <v>#NAME?</v>
      </c>
      <c r="J61" s="40" t="s">
        <v>40</v>
      </c>
      <c r="K61" s="40"/>
      <c r="L61" s="40"/>
      <c r="M61" s="40"/>
      <c r="N61" s="39" t="e">
        <f>_xll.45100.00</f>
        <v>#NAME?</v>
      </c>
      <c r="O61" s="39"/>
    </row>
    <row r="62" spans="1:15" s="1" customFormat="1" ht="14.1" customHeight="1">
      <c r="A62" s="35" t="s">
        <v>84</v>
      </c>
      <c r="B62" s="35"/>
      <c r="C62" s="35"/>
      <c r="D62" s="35"/>
      <c r="E62" s="35"/>
      <c r="F62" s="35"/>
      <c r="G62" s="36" t="s">
        <v>75</v>
      </c>
      <c r="H62" s="36" t="s">
        <v>113</v>
      </c>
      <c r="I62" s="37" t="e">
        <f>_xll.5000.00</f>
        <v>#NAME?</v>
      </c>
      <c r="J62" s="40" t="s">
        <v>40</v>
      </c>
      <c r="K62" s="40"/>
      <c r="L62" s="40"/>
      <c r="M62" s="40"/>
      <c r="N62" s="39" t="e">
        <f>_xll.5000.00</f>
        <v>#NAME?</v>
      </c>
      <c r="O62" s="39"/>
    </row>
    <row r="63" spans="1:15" s="1" customFormat="1" ht="14.1" customHeight="1">
      <c r="A63" s="35" t="s">
        <v>84</v>
      </c>
      <c r="B63" s="35"/>
      <c r="C63" s="35"/>
      <c r="D63" s="35"/>
      <c r="E63" s="35"/>
      <c r="F63" s="35"/>
      <c r="G63" s="36" t="s">
        <v>75</v>
      </c>
      <c r="H63" s="36" t="s">
        <v>114</v>
      </c>
      <c r="I63" s="37" t="e">
        <f>_xll.10000.00</f>
        <v>#NAME?</v>
      </c>
      <c r="J63" s="40" t="s">
        <v>40</v>
      </c>
      <c r="K63" s="40"/>
      <c r="L63" s="40"/>
      <c r="M63" s="40"/>
      <c r="N63" s="39" t="e">
        <f>_xll.10000.00</f>
        <v>#NAME?</v>
      </c>
      <c r="O63" s="39"/>
    </row>
    <row r="64" spans="1:15" s="1" customFormat="1" ht="14.1" customHeight="1">
      <c r="A64" s="35" t="s">
        <v>88</v>
      </c>
      <c r="B64" s="35"/>
      <c r="C64" s="35"/>
      <c r="D64" s="35"/>
      <c r="E64" s="35"/>
      <c r="F64" s="35"/>
      <c r="G64" s="36" t="s">
        <v>75</v>
      </c>
      <c r="H64" s="36" t="s">
        <v>115</v>
      </c>
      <c r="I64" s="37" t="e">
        <f>_xll.1316300.00</f>
        <v>#NAME?</v>
      </c>
      <c r="J64" s="40" t="s">
        <v>40</v>
      </c>
      <c r="K64" s="40"/>
      <c r="L64" s="40"/>
      <c r="M64" s="40"/>
      <c r="N64" s="39" t="e">
        <f>_xll.1316300.00</f>
        <v>#NAME?</v>
      </c>
      <c r="O64" s="39"/>
    </row>
    <row r="65" spans="1:15" s="1" customFormat="1" ht="14.1" customHeight="1">
      <c r="A65" s="35" t="s">
        <v>76</v>
      </c>
      <c r="B65" s="35"/>
      <c r="C65" s="35"/>
      <c r="D65" s="35"/>
      <c r="E65" s="35"/>
      <c r="F65" s="35"/>
      <c r="G65" s="36" t="s">
        <v>75</v>
      </c>
      <c r="H65" s="36" t="s">
        <v>116</v>
      </c>
      <c r="I65" s="37" t="e">
        <f>_xll.53000.00</f>
        <v>#NAME?</v>
      </c>
      <c r="J65" s="40" t="s">
        <v>40</v>
      </c>
      <c r="K65" s="40"/>
      <c r="L65" s="40"/>
      <c r="M65" s="40"/>
      <c r="N65" s="39" t="e">
        <f>_xll.53000.00</f>
        <v>#NAME?</v>
      </c>
      <c r="O65" s="39"/>
    </row>
    <row r="66" spans="1:15" s="1" customFormat="1" ht="14.1" customHeight="1">
      <c r="A66" s="35" t="s">
        <v>78</v>
      </c>
      <c r="B66" s="35"/>
      <c r="C66" s="35"/>
      <c r="D66" s="35"/>
      <c r="E66" s="35"/>
      <c r="F66" s="35"/>
      <c r="G66" s="36" t="s">
        <v>75</v>
      </c>
      <c r="H66" s="36" t="s">
        <v>117</v>
      </c>
      <c r="I66" s="37" t="e">
        <f>_xll.17000.00</f>
        <v>#NAME?</v>
      </c>
      <c r="J66" s="40" t="s">
        <v>40</v>
      </c>
      <c r="K66" s="40"/>
      <c r="L66" s="40"/>
      <c r="M66" s="40"/>
      <c r="N66" s="39" t="e">
        <f>_xll.17000.00</f>
        <v>#NAME?</v>
      </c>
      <c r="O66" s="39"/>
    </row>
    <row r="67" spans="1:15" s="1" customFormat="1" ht="14.1" customHeight="1">
      <c r="A67" s="35" t="s">
        <v>84</v>
      </c>
      <c r="B67" s="35"/>
      <c r="C67" s="35"/>
      <c r="D67" s="35"/>
      <c r="E67" s="35"/>
      <c r="F67" s="35"/>
      <c r="G67" s="36" t="s">
        <v>75</v>
      </c>
      <c r="H67" s="36" t="s">
        <v>118</v>
      </c>
      <c r="I67" s="37" t="e">
        <f>_xll.650000.00</f>
        <v>#NAME?</v>
      </c>
      <c r="J67" s="40" t="s">
        <v>40</v>
      </c>
      <c r="K67" s="40"/>
      <c r="L67" s="40"/>
      <c r="M67" s="40"/>
      <c r="N67" s="39" t="e">
        <f>_xll.650000.00</f>
        <v>#NAME?</v>
      </c>
      <c r="O67" s="39"/>
    </row>
    <row r="68" spans="1:15" s="1" customFormat="1" ht="14.1" customHeight="1">
      <c r="A68" s="35" t="s">
        <v>84</v>
      </c>
      <c r="B68" s="35"/>
      <c r="C68" s="35"/>
      <c r="D68" s="35"/>
      <c r="E68" s="35"/>
      <c r="F68" s="35"/>
      <c r="G68" s="36" t="s">
        <v>75</v>
      </c>
      <c r="H68" s="36" t="s">
        <v>119</v>
      </c>
      <c r="I68" s="37" t="e">
        <f>_xll.825000.00</f>
        <v>#NAME?</v>
      </c>
      <c r="J68" s="40" t="s">
        <v>40</v>
      </c>
      <c r="K68" s="40"/>
      <c r="L68" s="40"/>
      <c r="M68" s="40"/>
      <c r="N68" s="39" t="e">
        <f>_xll.825000.00</f>
        <v>#NAME?</v>
      </c>
      <c r="O68" s="39"/>
    </row>
    <row r="69" spans="1:15" s="1" customFormat="1" ht="14.1" customHeight="1">
      <c r="A69" s="35" t="s">
        <v>86</v>
      </c>
      <c r="B69" s="35"/>
      <c r="C69" s="35"/>
      <c r="D69" s="35"/>
      <c r="E69" s="35"/>
      <c r="F69" s="35"/>
      <c r="G69" s="36" t="s">
        <v>75</v>
      </c>
      <c r="H69" s="36" t="s">
        <v>120</v>
      </c>
      <c r="I69" s="37" t="e">
        <f>_xll.277000.00</f>
        <v>#NAME?</v>
      </c>
      <c r="J69" s="40" t="s">
        <v>40</v>
      </c>
      <c r="K69" s="40"/>
      <c r="L69" s="40"/>
      <c r="M69" s="40"/>
      <c r="N69" s="39" t="e">
        <f>_xll.277000.00</f>
        <v>#NAME?</v>
      </c>
      <c r="O69" s="39"/>
    </row>
    <row r="70" spans="1:15" s="1" customFormat="1" ht="14.1" customHeight="1">
      <c r="A70" s="35" t="s">
        <v>84</v>
      </c>
      <c r="B70" s="35"/>
      <c r="C70" s="35"/>
      <c r="D70" s="35"/>
      <c r="E70" s="35"/>
      <c r="F70" s="35"/>
      <c r="G70" s="36" t="s">
        <v>75</v>
      </c>
      <c r="H70" s="36" t="s">
        <v>121</v>
      </c>
      <c r="I70" s="37" t="e">
        <f>_xll.20000.00</f>
        <v>#NAME?</v>
      </c>
      <c r="J70" s="40" t="s">
        <v>40</v>
      </c>
      <c r="K70" s="40"/>
      <c r="L70" s="40"/>
      <c r="M70" s="40"/>
      <c r="N70" s="39" t="e">
        <f>_xll.20000.00</f>
        <v>#NAME?</v>
      </c>
      <c r="O70" s="39"/>
    </row>
    <row r="71" spans="1:15" s="1" customFormat="1" ht="14.1" customHeight="1">
      <c r="A71" s="35" t="s">
        <v>84</v>
      </c>
      <c r="B71" s="35"/>
      <c r="C71" s="35"/>
      <c r="D71" s="35"/>
      <c r="E71" s="35"/>
      <c r="F71" s="35"/>
      <c r="G71" s="36" t="s">
        <v>75</v>
      </c>
      <c r="H71" s="36" t="s">
        <v>122</v>
      </c>
      <c r="I71" s="37" t="e">
        <f>_xll.34800.00</f>
        <v>#NAME?</v>
      </c>
      <c r="J71" s="40" t="s">
        <v>40</v>
      </c>
      <c r="K71" s="40"/>
      <c r="L71" s="40"/>
      <c r="M71" s="40"/>
      <c r="N71" s="39" t="e">
        <f>_xll.34800.00</f>
        <v>#NAME?</v>
      </c>
      <c r="O71" s="39"/>
    </row>
    <row r="72" spans="1:15" s="1" customFormat="1" ht="14.1" customHeight="1">
      <c r="A72" s="35" t="s">
        <v>123</v>
      </c>
      <c r="B72" s="35"/>
      <c r="C72" s="35"/>
      <c r="D72" s="35"/>
      <c r="E72" s="35"/>
      <c r="F72" s="35"/>
      <c r="G72" s="36" t="s">
        <v>75</v>
      </c>
      <c r="H72" s="36" t="s">
        <v>124</v>
      </c>
      <c r="I72" s="37" t="e">
        <f>_xll.1917000.00</f>
        <v>#NAME?</v>
      </c>
      <c r="J72" s="38" t="e">
        <f>_xll.164700.00</f>
        <v>#NAME?</v>
      </c>
      <c r="K72" s="38"/>
      <c r="L72" s="38"/>
      <c r="M72" s="38"/>
      <c r="N72" s="39" t="e">
        <f>_xll.1752300.00</f>
        <v>#NAME?</v>
      </c>
      <c r="O72" s="39"/>
    </row>
    <row r="73" spans="1:15" s="1" customFormat="1" ht="14.1" customHeight="1">
      <c r="A73" s="35" t="s">
        <v>92</v>
      </c>
      <c r="B73" s="35"/>
      <c r="C73" s="35"/>
      <c r="D73" s="35"/>
      <c r="E73" s="35"/>
      <c r="F73" s="35"/>
      <c r="G73" s="36" t="s">
        <v>75</v>
      </c>
      <c r="H73" s="36" t="s">
        <v>125</v>
      </c>
      <c r="I73" s="37" t="e">
        <f>_xll.27000.00</f>
        <v>#NAME?</v>
      </c>
      <c r="J73" s="40" t="s">
        <v>40</v>
      </c>
      <c r="K73" s="40"/>
      <c r="L73" s="40"/>
      <c r="M73" s="40"/>
      <c r="N73" s="39" t="e">
        <f>_xll.27000.00</f>
        <v>#NAME?</v>
      </c>
      <c r="O73" s="39"/>
    </row>
    <row r="74" spans="1:15" s="1" customFormat="1" ht="14.1" customHeight="1">
      <c r="A74" s="35" t="s">
        <v>123</v>
      </c>
      <c r="B74" s="35"/>
      <c r="C74" s="35"/>
      <c r="D74" s="35"/>
      <c r="E74" s="35"/>
      <c r="F74" s="35"/>
      <c r="G74" s="36" t="s">
        <v>75</v>
      </c>
      <c r="H74" s="36" t="s">
        <v>126</v>
      </c>
      <c r="I74" s="37" t="e">
        <f>_xll.1014000.00</f>
        <v>#NAME?</v>
      </c>
      <c r="J74" s="38" t="e">
        <f>_xll.25000.00</f>
        <v>#NAME?</v>
      </c>
      <c r="K74" s="38"/>
      <c r="L74" s="38"/>
      <c r="M74" s="38"/>
      <c r="N74" s="39" t="e">
        <f>_xll.989000.00</f>
        <v>#NAME?</v>
      </c>
      <c r="O74" s="39"/>
    </row>
    <row r="75" spans="1:15" s="1" customFormat="1" ht="14.1" customHeight="1">
      <c r="A75" s="35" t="s">
        <v>123</v>
      </c>
      <c r="B75" s="35"/>
      <c r="C75" s="35"/>
      <c r="D75" s="35"/>
      <c r="E75" s="35"/>
      <c r="F75" s="35"/>
      <c r="G75" s="36" t="s">
        <v>75</v>
      </c>
      <c r="H75" s="36" t="s">
        <v>127</v>
      </c>
      <c r="I75" s="37" t="e">
        <f>_xll.121000.00</f>
        <v>#NAME?</v>
      </c>
      <c r="J75" s="40" t="s">
        <v>40</v>
      </c>
      <c r="K75" s="40"/>
      <c r="L75" s="40"/>
      <c r="M75" s="40"/>
      <c r="N75" s="39" t="e">
        <f>_xll.121000.00</f>
        <v>#NAME?</v>
      </c>
      <c r="O75" s="39"/>
    </row>
    <row r="76" spans="1:15" s="1" customFormat="1" ht="14.1" customHeight="1">
      <c r="A76" s="35" t="s">
        <v>123</v>
      </c>
      <c r="B76" s="35"/>
      <c r="C76" s="35"/>
      <c r="D76" s="35"/>
      <c r="E76" s="35"/>
      <c r="F76" s="35"/>
      <c r="G76" s="36" t="s">
        <v>75</v>
      </c>
      <c r="H76" s="36" t="s">
        <v>128</v>
      </c>
      <c r="I76" s="37" t="e">
        <f>_xll.11900.00</f>
        <v>#NAME?</v>
      </c>
      <c r="J76" s="40" t="s">
        <v>40</v>
      </c>
      <c r="K76" s="40"/>
      <c r="L76" s="40"/>
      <c r="M76" s="40"/>
      <c r="N76" s="39" t="e">
        <f>_xll.11900.00</f>
        <v>#NAME?</v>
      </c>
      <c r="O76" s="39"/>
    </row>
    <row r="77" spans="1:15" s="1" customFormat="1" ht="14.1" customHeight="1">
      <c r="A77" s="35" t="s">
        <v>84</v>
      </c>
      <c r="B77" s="35"/>
      <c r="C77" s="35"/>
      <c r="D77" s="35"/>
      <c r="E77" s="35"/>
      <c r="F77" s="35"/>
      <c r="G77" s="36" t="s">
        <v>75</v>
      </c>
      <c r="H77" s="36" t="s">
        <v>129</v>
      </c>
      <c r="I77" s="37" t="e">
        <f>_xll.10000.00</f>
        <v>#NAME?</v>
      </c>
      <c r="J77" s="40" t="s">
        <v>40</v>
      </c>
      <c r="K77" s="40"/>
      <c r="L77" s="40"/>
      <c r="M77" s="40"/>
      <c r="N77" s="39" t="e">
        <f>_xll.10000.00</f>
        <v>#NAME?</v>
      </c>
      <c r="O77" s="39"/>
    </row>
    <row r="78" spans="1:15" s="1" customFormat="1" ht="14.1" customHeight="1">
      <c r="A78" s="35" t="s">
        <v>92</v>
      </c>
      <c r="B78" s="35"/>
      <c r="C78" s="35"/>
      <c r="D78" s="35"/>
      <c r="E78" s="35"/>
      <c r="F78" s="35"/>
      <c r="G78" s="36" t="s">
        <v>75</v>
      </c>
      <c r="H78" s="36" t="s">
        <v>130</v>
      </c>
      <c r="I78" s="37" t="e">
        <f>_xll.80000.00</f>
        <v>#NAME?</v>
      </c>
      <c r="J78" s="40" t="s">
        <v>40</v>
      </c>
      <c r="K78" s="40"/>
      <c r="L78" s="40"/>
      <c r="M78" s="40"/>
      <c r="N78" s="39" t="e">
        <f>_xll.80000.00</f>
        <v>#NAME?</v>
      </c>
      <c r="O78" s="39"/>
    </row>
    <row r="79" spans="1:15" s="1" customFormat="1" ht="14.1" customHeight="1">
      <c r="A79" s="35" t="s">
        <v>131</v>
      </c>
      <c r="B79" s="35"/>
      <c r="C79" s="35"/>
      <c r="D79" s="35"/>
      <c r="E79" s="35"/>
      <c r="F79" s="35"/>
      <c r="G79" s="36" t="s">
        <v>75</v>
      </c>
      <c r="H79" s="36" t="s">
        <v>132</v>
      </c>
      <c r="I79" s="37" t="e">
        <f>_xll.260000.00</f>
        <v>#NAME?</v>
      </c>
      <c r="J79" s="40" t="s">
        <v>40</v>
      </c>
      <c r="K79" s="40"/>
      <c r="L79" s="40"/>
      <c r="M79" s="40"/>
      <c r="N79" s="39" t="e">
        <f>_xll.260000.00</f>
        <v>#NAME?</v>
      </c>
      <c r="O79" s="39"/>
    </row>
    <row r="80" spans="1:15" s="1" customFormat="1" ht="15" customHeight="1">
      <c r="A80" s="41" t="s">
        <v>133</v>
      </c>
      <c r="B80" s="41"/>
      <c r="C80" s="41"/>
      <c r="D80" s="41"/>
      <c r="E80" s="41"/>
      <c r="F80" s="41"/>
      <c r="G80" s="42" t="s">
        <v>134</v>
      </c>
      <c r="H80" s="42" t="s">
        <v>37</v>
      </c>
      <c r="I80" s="43" t="e">
        <f>-_xll.1226900.00</f>
        <v>#NAME?</v>
      </c>
      <c r="J80" s="44" t="e">
        <f>_xll.120325.88</f>
        <v>#NAME?</v>
      </c>
      <c r="K80" s="44"/>
      <c r="L80" s="44"/>
      <c r="M80" s="44"/>
      <c r="N80" s="45" t="s">
        <v>37</v>
      </c>
      <c r="O80" s="45"/>
    </row>
    <row r="81" spans="1:15" s="1" customFormat="1" ht="14.1" customHeight="1">
      <c r="A81" s="7" t="s">
        <v>11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 s="1" customFormat="1" ht="14.1" customHeight="1">
      <c r="A82" s="11" t="s">
        <v>135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s="1" customFormat="1" ht="45.95" customHeight="1">
      <c r="A83" s="12" t="s">
        <v>23</v>
      </c>
      <c r="B83" s="12"/>
      <c r="C83" s="12"/>
      <c r="D83" s="12"/>
      <c r="E83" s="12"/>
      <c r="F83" s="12"/>
      <c r="G83" s="13" t="s">
        <v>24</v>
      </c>
      <c r="H83" s="13" t="s">
        <v>136</v>
      </c>
      <c r="I83" s="14" t="s">
        <v>26</v>
      </c>
      <c r="J83" s="15" t="s">
        <v>27</v>
      </c>
      <c r="K83" s="15"/>
      <c r="L83" s="15"/>
      <c r="M83" s="15"/>
      <c r="N83" s="16" t="s">
        <v>28</v>
      </c>
      <c r="O83" s="16"/>
    </row>
    <row r="84" spans="1:15" s="1" customFormat="1" ht="12.95" customHeight="1">
      <c r="A84" s="17" t="s">
        <v>29</v>
      </c>
      <c r="B84" s="17"/>
      <c r="C84" s="17"/>
      <c r="D84" s="17"/>
      <c r="E84" s="17"/>
      <c r="F84" s="17"/>
      <c r="G84" s="18" t="s">
        <v>30</v>
      </c>
      <c r="H84" s="18" t="s">
        <v>31</v>
      </c>
      <c r="I84" s="19" t="s">
        <v>32</v>
      </c>
      <c r="J84" s="20" t="s">
        <v>33</v>
      </c>
      <c r="K84" s="20"/>
      <c r="L84" s="20"/>
      <c r="M84" s="20"/>
      <c r="N84" s="21" t="s">
        <v>34</v>
      </c>
      <c r="O84" s="21"/>
    </row>
    <row r="85" spans="1:15" s="1" customFormat="1" ht="14.1" customHeight="1">
      <c r="A85" s="22" t="s">
        <v>137</v>
      </c>
      <c r="B85" s="22"/>
      <c r="C85" s="22"/>
      <c r="D85" s="22"/>
      <c r="E85" s="22"/>
      <c r="F85" s="22"/>
      <c r="G85" s="23" t="s">
        <v>138</v>
      </c>
      <c r="H85" s="23" t="s">
        <v>37</v>
      </c>
      <c r="I85" s="46" t="e">
        <f>_xll.1226900.00</f>
        <v>#NAME?</v>
      </c>
      <c r="J85" s="25" t="e">
        <f>-_xll.120325.88</f>
        <v>#NAME?</v>
      </c>
      <c r="K85" s="25"/>
      <c r="L85" s="25"/>
      <c r="M85" s="25"/>
      <c r="N85" s="47" t="e">
        <f>_xll.1347225.88</f>
        <v>#NAME?</v>
      </c>
      <c r="O85" s="47"/>
    </row>
    <row r="86" spans="1:15" s="1" customFormat="1" ht="14.1" customHeight="1">
      <c r="A86" s="48" t="s">
        <v>139</v>
      </c>
      <c r="B86" s="48"/>
      <c r="C86" s="48"/>
      <c r="D86" s="48"/>
      <c r="E86" s="48"/>
      <c r="F86" s="48"/>
      <c r="G86" s="49" t="s">
        <v>11</v>
      </c>
      <c r="H86" s="49" t="s">
        <v>11</v>
      </c>
      <c r="I86" s="50" t="s">
        <v>11</v>
      </c>
      <c r="J86" s="51" t="s">
        <v>11</v>
      </c>
      <c r="K86" s="51"/>
      <c r="L86" s="51"/>
      <c r="M86" s="51"/>
      <c r="N86" s="52" t="s">
        <v>11</v>
      </c>
      <c r="O86" s="52"/>
    </row>
    <row r="87" spans="1:15" s="1" customFormat="1" ht="14.1" customHeight="1">
      <c r="A87" s="27" t="s">
        <v>140</v>
      </c>
      <c r="B87" s="27"/>
      <c r="C87" s="27"/>
      <c r="D87" s="27"/>
      <c r="E87" s="27"/>
      <c r="F87" s="27"/>
      <c r="G87" s="53" t="s">
        <v>141</v>
      </c>
      <c r="H87" s="28" t="s">
        <v>37</v>
      </c>
      <c r="I87" s="54" t="e">
        <f>_xll.1226900.00</f>
        <v>#NAME?</v>
      </c>
      <c r="J87" s="30" t="s">
        <v>40</v>
      </c>
      <c r="K87" s="30"/>
      <c r="L87" s="30"/>
      <c r="M87" s="30"/>
      <c r="N87" s="55" t="e">
        <f>_xll.1226900.00</f>
        <v>#NAME?</v>
      </c>
      <c r="O87" s="55"/>
    </row>
    <row r="88" spans="1:15" s="1" customFormat="1" ht="24" customHeight="1">
      <c r="A88" s="35" t="s">
        <v>142</v>
      </c>
      <c r="B88" s="35"/>
      <c r="C88" s="35"/>
      <c r="D88" s="35"/>
      <c r="E88" s="35"/>
      <c r="F88" s="35"/>
      <c r="G88" s="36" t="s">
        <v>141</v>
      </c>
      <c r="H88" s="36" t="s">
        <v>143</v>
      </c>
      <c r="I88" s="56" t="e">
        <f>_xll.5426900.00</f>
        <v>#NAME?</v>
      </c>
      <c r="J88" s="40" t="s">
        <v>40</v>
      </c>
      <c r="K88" s="40"/>
      <c r="L88" s="40"/>
      <c r="M88" s="40"/>
      <c r="N88" s="57" t="e">
        <f>_xll.5426900.00</f>
        <v>#NAME?</v>
      </c>
      <c r="O88" s="57"/>
    </row>
    <row r="89" spans="1:15" s="1" customFormat="1" ht="24" customHeight="1">
      <c r="A89" s="35" t="s">
        <v>144</v>
      </c>
      <c r="B89" s="35"/>
      <c r="C89" s="35"/>
      <c r="D89" s="35"/>
      <c r="E89" s="35"/>
      <c r="F89" s="35"/>
      <c r="G89" s="36" t="s">
        <v>141</v>
      </c>
      <c r="H89" s="36" t="s">
        <v>145</v>
      </c>
      <c r="I89" s="56" t="e">
        <f>-_xll.4200000.00</f>
        <v>#NAME?</v>
      </c>
      <c r="J89" s="40" t="s">
        <v>40</v>
      </c>
      <c r="K89" s="40"/>
      <c r="L89" s="40"/>
      <c r="M89" s="40"/>
      <c r="N89" s="57" t="e">
        <f>-_xll.4200000.00</f>
        <v>#NAME?</v>
      </c>
      <c r="O89" s="57"/>
    </row>
    <row r="90" spans="1:15" s="1" customFormat="1" ht="0.95" customHeight="1">
      <c r="A90" s="58" t="s">
        <v>11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</row>
    <row r="91" spans="1:15" s="1" customFormat="1" ht="14.1" customHeight="1">
      <c r="A91" s="35" t="s">
        <v>146</v>
      </c>
      <c r="B91" s="35"/>
      <c r="C91" s="35"/>
      <c r="D91" s="35"/>
      <c r="E91" s="35"/>
      <c r="F91" s="35"/>
      <c r="G91" s="49" t="s">
        <v>147</v>
      </c>
      <c r="H91" s="49" t="s">
        <v>37</v>
      </c>
      <c r="I91" s="50" t="s">
        <v>40</v>
      </c>
      <c r="J91" s="40" t="s">
        <v>40</v>
      </c>
      <c r="K91" s="40"/>
      <c r="L91" s="40"/>
      <c r="M91" s="40"/>
      <c r="N91" s="52" t="s">
        <v>40</v>
      </c>
      <c r="O91" s="52"/>
    </row>
    <row r="92" spans="1:15" s="1" customFormat="1" ht="14.1" customHeight="1">
      <c r="A92" s="35" t="s">
        <v>11</v>
      </c>
      <c r="B92" s="35"/>
      <c r="C92" s="35"/>
      <c r="D92" s="35"/>
      <c r="E92" s="35"/>
      <c r="F92" s="35"/>
      <c r="G92" s="36" t="s">
        <v>147</v>
      </c>
      <c r="H92" s="36" t="s">
        <v>11</v>
      </c>
      <c r="I92" s="59" t="s">
        <v>40</v>
      </c>
      <c r="J92" s="40" t="s">
        <v>40</v>
      </c>
      <c r="K92" s="40"/>
      <c r="L92" s="40"/>
      <c r="M92" s="40"/>
      <c r="N92" s="60" t="s">
        <v>40</v>
      </c>
      <c r="O92" s="60"/>
    </row>
    <row r="93" spans="1:15" s="1" customFormat="1" ht="14.1" customHeight="1">
      <c r="A93" s="35" t="s">
        <v>148</v>
      </c>
      <c r="B93" s="35"/>
      <c r="C93" s="35"/>
      <c r="D93" s="35"/>
      <c r="E93" s="35"/>
      <c r="F93" s="35"/>
      <c r="G93" s="36" t="s">
        <v>149</v>
      </c>
      <c r="H93" s="36" t="s">
        <v>150</v>
      </c>
      <c r="I93" s="56" t="e">
        <f>_xll.0.00</f>
        <v>#NAME?</v>
      </c>
      <c r="J93" s="38" t="e">
        <f>-_xll.120325.88</f>
        <v>#NAME?</v>
      </c>
      <c r="K93" s="38"/>
      <c r="L93" s="38"/>
      <c r="M93" s="38"/>
      <c r="N93" s="57" t="e">
        <f>_xll.0.00</f>
        <v>#NAME?</v>
      </c>
      <c r="O93" s="57"/>
    </row>
    <row r="94" spans="1:15" s="1" customFormat="1" ht="14.1" customHeight="1">
      <c r="A94" s="35" t="s">
        <v>151</v>
      </c>
      <c r="B94" s="35"/>
      <c r="C94" s="35"/>
      <c r="D94" s="35"/>
      <c r="E94" s="35"/>
      <c r="F94" s="35"/>
      <c r="G94" s="36" t="s">
        <v>152</v>
      </c>
      <c r="H94" s="36" t="s">
        <v>153</v>
      </c>
      <c r="I94" s="56" t="e">
        <f>-_xll.14915900.00</f>
        <v>#NAME?</v>
      </c>
      <c r="J94" s="38" t="e">
        <f>-_xll.566557.18</f>
        <v>#NAME?</v>
      </c>
      <c r="K94" s="38"/>
      <c r="L94" s="38"/>
      <c r="M94" s="38"/>
      <c r="N94" s="61" t="s">
        <v>37</v>
      </c>
      <c r="O94" s="61"/>
    </row>
    <row r="95" spans="1:15" s="1" customFormat="1" ht="14.1" customHeight="1">
      <c r="A95" s="35" t="s">
        <v>154</v>
      </c>
      <c r="B95" s="35"/>
      <c r="C95" s="35"/>
      <c r="D95" s="35"/>
      <c r="E95" s="35"/>
      <c r="F95" s="35"/>
      <c r="G95" s="36" t="s">
        <v>155</v>
      </c>
      <c r="H95" s="36" t="s">
        <v>156</v>
      </c>
      <c r="I95" s="56" t="e">
        <f>_xll.14915900.00</f>
        <v>#NAME?</v>
      </c>
      <c r="J95" s="38" t="e">
        <f>_xll.446231.30</f>
        <v>#NAME?</v>
      </c>
      <c r="K95" s="38"/>
      <c r="L95" s="38"/>
      <c r="M95" s="38"/>
      <c r="N95" s="61" t="s">
        <v>37</v>
      </c>
      <c r="O95" s="61"/>
    </row>
    <row r="96" spans="1:15" s="1" customFormat="1" ht="14.1" customHeight="1">
      <c r="A96" s="62" t="s">
        <v>11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</row>
    <row r="97" spans="1:15" s="1" customFormat="1" ht="15.95" customHeight="1">
      <c r="A97" s="7" t="s">
        <v>11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 s="1" customFormat="1" ht="14.1" customHeight="1">
      <c r="A98" s="63" t="s">
        <v>157</v>
      </c>
      <c r="B98" s="63"/>
      <c r="C98" s="63"/>
      <c r="D98" s="63"/>
      <c r="E98" s="63"/>
      <c r="F98" s="7" t="s">
        <v>11</v>
      </c>
      <c r="G98" s="7"/>
      <c r="H98" s="7"/>
      <c r="I98" s="7"/>
      <c r="J98" s="7"/>
      <c r="K98" s="7"/>
      <c r="L98" s="7"/>
      <c r="M98" s="7"/>
      <c r="N98" s="7"/>
      <c r="O98" s="7"/>
    </row>
    <row r="99" spans="1:15" s="1" customFormat="1" ht="14.1" customHeight="1">
      <c r="A99" s="4" t="s">
        <v>158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</sheetData>
  <mergeCells count="269">
    <mergeCell ref="A99:O99"/>
    <mergeCell ref="A95:F95"/>
    <mergeCell ref="J95:M95"/>
    <mergeCell ref="N95:O95"/>
    <mergeCell ref="A96:O96"/>
    <mergeCell ref="A97:O97"/>
    <mergeCell ref="A98:E98"/>
    <mergeCell ref="F98:O98"/>
    <mergeCell ref="A93:F93"/>
    <mergeCell ref="J93:M93"/>
    <mergeCell ref="N93:O93"/>
    <mergeCell ref="A94:F94"/>
    <mergeCell ref="J94:M94"/>
    <mergeCell ref="N94:O94"/>
    <mergeCell ref="A90:O90"/>
    <mergeCell ref="A91:F91"/>
    <mergeCell ref="J91:M91"/>
    <mergeCell ref="N91:O91"/>
    <mergeCell ref="A92:F92"/>
    <mergeCell ref="J92:M92"/>
    <mergeCell ref="N92:O92"/>
    <mergeCell ref="A88:F88"/>
    <mergeCell ref="J88:M88"/>
    <mergeCell ref="N88:O88"/>
    <mergeCell ref="A89:F89"/>
    <mergeCell ref="J89:M89"/>
    <mergeCell ref="N89:O89"/>
    <mergeCell ref="A86:F86"/>
    <mergeCell ref="J86:M86"/>
    <mergeCell ref="N86:O86"/>
    <mergeCell ref="A87:F87"/>
    <mergeCell ref="J87:M87"/>
    <mergeCell ref="N87:O87"/>
    <mergeCell ref="A84:F84"/>
    <mergeCell ref="J84:M84"/>
    <mergeCell ref="N84:O84"/>
    <mergeCell ref="A85:F85"/>
    <mergeCell ref="J85:M85"/>
    <mergeCell ref="N85:O85"/>
    <mergeCell ref="A80:F80"/>
    <mergeCell ref="J80:M80"/>
    <mergeCell ref="N80:O80"/>
    <mergeCell ref="A81:O81"/>
    <mergeCell ref="A82:O82"/>
    <mergeCell ref="A83:F83"/>
    <mergeCell ref="J83:M83"/>
    <mergeCell ref="N83:O83"/>
    <mergeCell ref="A78:F78"/>
    <mergeCell ref="J78:M78"/>
    <mergeCell ref="N78:O78"/>
    <mergeCell ref="A79:F79"/>
    <mergeCell ref="J79:M79"/>
    <mergeCell ref="N79:O79"/>
    <mergeCell ref="A76:F76"/>
    <mergeCell ref="J76:M76"/>
    <mergeCell ref="N76:O76"/>
    <mergeCell ref="A77:F77"/>
    <mergeCell ref="J77:M77"/>
    <mergeCell ref="N77:O77"/>
    <mergeCell ref="A74:F74"/>
    <mergeCell ref="J74:M74"/>
    <mergeCell ref="N74:O74"/>
    <mergeCell ref="A75:F75"/>
    <mergeCell ref="J75:M75"/>
    <mergeCell ref="N75:O75"/>
    <mergeCell ref="A72:F72"/>
    <mergeCell ref="J72:M72"/>
    <mergeCell ref="N72:O72"/>
    <mergeCell ref="A73:F73"/>
    <mergeCell ref="J73:M73"/>
    <mergeCell ref="N73:O73"/>
    <mergeCell ref="A70:F70"/>
    <mergeCell ref="J70:M70"/>
    <mergeCell ref="N70:O70"/>
    <mergeCell ref="A71:F71"/>
    <mergeCell ref="J71:M71"/>
    <mergeCell ref="N71:O71"/>
    <mergeCell ref="A68:F68"/>
    <mergeCell ref="J68:M68"/>
    <mergeCell ref="N68:O68"/>
    <mergeCell ref="A69:F69"/>
    <mergeCell ref="J69:M69"/>
    <mergeCell ref="N69:O69"/>
    <mergeCell ref="A66:F66"/>
    <mergeCell ref="J66:M66"/>
    <mergeCell ref="N66:O66"/>
    <mergeCell ref="A67:F67"/>
    <mergeCell ref="J67:M67"/>
    <mergeCell ref="N67:O67"/>
    <mergeCell ref="A64:F64"/>
    <mergeCell ref="J64:M64"/>
    <mergeCell ref="N64:O64"/>
    <mergeCell ref="A65:F65"/>
    <mergeCell ref="J65:M65"/>
    <mergeCell ref="N65:O65"/>
    <mergeCell ref="A62:F62"/>
    <mergeCell ref="J62:M62"/>
    <mergeCell ref="N62:O62"/>
    <mergeCell ref="A63:F63"/>
    <mergeCell ref="J63:M63"/>
    <mergeCell ref="N63:O63"/>
    <mergeCell ref="A60:F60"/>
    <mergeCell ref="J60:M60"/>
    <mergeCell ref="N60:O60"/>
    <mergeCell ref="A61:F61"/>
    <mergeCell ref="J61:M61"/>
    <mergeCell ref="N61:O61"/>
    <mergeCell ref="A58:F58"/>
    <mergeCell ref="J58:M58"/>
    <mergeCell ref="N58:O58"/>
    <mergeCell ref="A59:F59"/>
    <mergeCell ref="J59:M59"/>
    <mergeCell ref="N59:O59"/>
    <mergeCell ref="A56:F56"/>
    <mergeCell ref="J56:M56"/>
    <mergeCell ref="N56:O56"/>
    <mergeCell ref="A57:F57"/>
    <mergeCell ref="J57:M57"/>
    <mergeCell ref="N57:O57"/>
    <mergeCell ref="A54:F54"/>
    <mergeCell ref="J54:M54"/>
    <mergeCell ref="N54:O54"/>
    <mergeCell ref="A55:F55"/>
    <mergeCell ref="J55:M55"/>
    <mergeCell ref="N55:O55"/>
    <mergeCell ref="A52:F52"/>
    <mergeCell ref="J52:M52"/>
    <mergeCell ref="N52:O52"/>
    <mergeCell ref="A53:F53"/>
    <mergeCell ref="J53:M53"/>
    <mergeCell ref="N53:O53"/>
    <mergeCell ref="A50:F50"/>
    <mergeCell ref="J50:M50"/>
    <mergeCell ref="N50:O50"/>
    <mergeCell ref="A51:F51"/>
    <mergeCell ref="J51:M51"/>
    <mergeCell ref="N51:O51"/>
    <mergeCell ref="A48:F48"/>
    <mergeCell ref="J48:M48"/>
    <mergeCell ref="N48:O48"/>
    <mergeCell ref="A49:F49"/>
    <mergeCell ref="J49:M49"/>
    <mergeCell ref="N49:O49"/>
    <mergeCell ref="A46:F46"/>
    <mergeCell ref="J46:M46"/>
    <mergeCell ref="N46:O46"/>
    <mergeCell ref="A47:F47"/>
    <mergeCell ref="J47:M47"/>
    <mergeCell ref="N47:O47"/>
    <mergeCell ref="A44:F44"/>
    <mergeCell ref="J44:M44"/>
    <mergeCell ref="N44:O44"/>
    <mergeCell ref="A45:F45"/>
    <mergeCell ref="J45:M45"/>
    <mergeCell ref="N45:O45"/>
    <mergeCell ref="A42:F42"/>
    <mergeCell ref="J42:M42"/>
    <mergeCell ref="N42:O42"/>
    <mergeCell ref="A43:F43"/>
    <mergeCell ref="J43:M43"/>
    <mergeCell ref="N43:O43"/>
    <mergeCell ref="A40:F40"/>
    <mergeCell ref="J40:M40"/>
    <mergeCell ref="N40:O40"/>
    <mergeCell ref="A41:F41"/>
    <mergeCell ref="J41:M41"/>
    <mergeCell ref="N41:O41"/>
    <mergeCell ref="A38:F38"/>
    <mergeCell ref="J38:M38"/>
    <mergeCell ref="N38:O38"/>
    <mergeCell ref="A39:F39"/>
    <mergeCell ref="J39:M39"/>
    <mergeCell ref="N39:O39"/>
    <mergeCell ref="A36:F36"/>
    <mergeCell ref="J36:M36"/>
    <mergeCell ref="N36:O36"/>
    <mergeCell ref="A37:F37"/>
    <mergeCell ref="J37:M37"/>
    <mergeCell ref="N37:O37"/>
    <mergeCell ref="A34:F34"/>
    <mergeCell ref="J34:M34"/>
    <mergeCell ref="N34:O34"/>
    <mergeCell ref="A35:F35"/>
    <mergeCell ref="J35:M35"/>
    <mergeCell ref="N35:O35"/>
    <mergeCell ref="A30:O30"/>
    <mergeCell ref="A31:O31"/>
    <mergeCell ref="A32:F32"/>
    <mergeCell ref="J32:M32"/>
    <mergeCell ref="N32:O32"/>
    <mergeCell ref="A33:F33"/>
    <mergeCell ref="J33:M33"/>
    <mergeCell ref="N33:O33"/>
    <mergeCell ref="A28:F28"/>
    <mergeCell ref="J28:M28"/>
    <mergeCell ref="N28:O28"/>
    <mergeCell ref="A29:F29"/>
    <mergeCell ref="J29:M29"/>
    <mergeCell ref="N29:O29"/>
    <mergeCell ref="A26:F26"/>
    <mergeCell ref="J26:M26"/>
    <mergeCell ref="N26:O26"/>
    <mergeCell ref="A27:F27"/>
    <mergeCell ref="J27:M27"/>
    <mergeCell ref="N27:O27"/>
    <mergeCell ref="A24:F24"/>
    <mergeCell ref="J24:M24"/>
    <mergeCell ref="N24:O24"/>
    <mergeCell ref="A25:F25"/>
    <mergeCell ref="J25:M25"/>
    <mergeCell ref="N25:O25"/>
    <mergeCell ref="A22:F22"/>
    <mergeCell ref="J22:M22"/>
    <mergeCell ref="N22:O22"/>
    <mergeCell ref="A23:F23"/>
    <mergeCell ref="J23:M23"/>
    <mergeCell ref="N23:O23"/>
    <mergeCell ref="A20:F20"/>
    <mergeCell ref="J20:M20"/>
    <mergeCell ref="N20:O20"/>
    <mergeCell ref="A21:F21"/>
    <mergeCell ref="J21:M21"/>
    <mergeCell ref="N21:O21"/>
    <mergeCell ref="A18:F18"/>
    <mergeCell ref="J18:M18"/>
    <mergeCell ref="N18:O18"/>
    <mergeCell ref="A19:F19"/>
    <mergeCell ref="J19:M19"/>
    <mergeCell ref="N19:O19"/>
    <mergeCell ref="A16:F16"/>
    <mergeCell ref="J16:M16"/>
    <mergeCell ref="N16:O16"/>
    <mergeCell ref="A17:F17"/>
    <mergeCell ref="J17:M17"/>
    <mergeCell ref="N17:O17"/>
    <mergeCell ref="A14:F14"/>
    <mergeCell ref="J14:M14"/>
    <mergeCell ref="N14:O14"/>
    <mergeCell ref="A15:F15"/>
    <mergeCell ref="J15:M15"/>
    <mergeCell ref="N15:O15"/>
    <mergeCell ref="A12:F12"/>
    <mergeCell ref="J12:M12"/>
    <mergeCell ref="N12:O12"/>
    <mergeCell ref="A13:F13"/>
    <mergeCell ref="J13:M13"/>
    <mergeCell ref="N13:O13"/>
    <mergeCell ref="A9:O9"/>
    <mergeCell ref="A10:F10"/>
    <mergeCell ref="J10:M10"/>
    <mergeCell ref="N10:O10"/>
    <mergeCell ref="A11:F11"/>
    <mergeCell ref="J11:M11"/>
    <mergeCell ref="N11:O11"/>
    <mergeCell ref="A6:D6"/>
    <mergeCell ref="E6:K6"/>
    <mergeCell ref="L6:N6"/>
    <mergeCell ref="B7:N7"/>
    <mergeCell ref="A8:B8"/>
    <mergeCell ref="C8:J8"/>
    <mergeCell ref="K8:N8"/>
    <mergeCell ref="A1:N1"/>
    <mergeCell ref="A2:N2"/>
    <mergeCell ref="A3:L3"/>
    <mergeCell ref="M3:N3"/>
    <mergeCell ref="A4:C5"/>
    <mergeCell ref="D4:K5"/>
    <mergeCell ref="L4:N4"/>
    <mergeCell ref="L5:N5"/>
  </mergeCells>
  <pageMargins left="0.39370078740157483" right="0" top="0.39370078740157483" bottom="0" header="0.5" footer="0.5"/>
  <pageSetup paperSize="0" firstPageNumber="4294967295" orientation="landscape" horizontalDpi="0" verticalDpi="0" copies="0"/>
  <headerFooter alignWithMargins="0">
    <oddFooter>&amp;CСтраница &amp;С из &amp;К</oddFooter>
  </headerFooter>
  <rowBreaks count="2" manualBreakCount="2">
    <brk id="30" max="16383" man="1"/>
    <brk id="81" max="16383" man="1"/>
  </rowBreaks>
  <colBreaks count="2" manualBreakCount="2">
    <brk max="1048575" man="1"/>
    <brk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0503117 Отчет об исп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2014-02-06T06:01:25Z</dcterms:created>
  <dcterms:modified xsi:type="dcterms:W3CDTF">2014-02-06T06:01:25Z</dcterms:modified>
</cp:coreProperties>
</file>